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F74DAB0-0DA1-4A85-B1B9-924CAD5B0D4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Posting!$A$1:$P$22157</definedName>
    <definedName name="_xlnm._FilterDatabase" localSheetId="6" hidden="1">Supplier!$A$1:$XFC$4393</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81029"/>
  <pivotCaches>
    <pivotCache cacheId="24" r:id="rId30"/>
    <pivotCache cacheId="25" r:id="rId31"/>
  </pivotCaches>
</workbook>
</file>

<file path=xl/calcChain.xml><?xml version="1.0" encoding="utf-8"?>
<calcChain xmlns="http://schemas.openxmlformats.org/spreadsheetml/2006/main">
  <c r="G22253" i="1" l="1"/>
  <c r="G22252" i="1"/>
  <c r="G22251" i="1"/>
  <c r="G22250" i="1"/>
  <c r="G4396" i="2"/>
  <c r="G22243" i="1"/>
  <c r="G4395" i="2"/>
  <c r="G22249" i="1"/>
  <c r="G22188" i="1"/>
  <c r="G22090" i="1"/>
  <c r="G22167" i="1"/>
  <c r="G22168" i="1"/>
  <c r="G22169" i="1"/>
  <c r="G22170" i="1"/>
  <c r="G22242" i="1"/>
  <c r="G22241" i="1"/>
  <c r="G22240" i="1"/>
  <c r="G22239" i="1"/>
  <c r="G22238" i="1"/>
  <c r="G22237" i="1"/>
  <c r="G22230" i="1"/>
  <c r="G22231" i="1"/>
  <c r="G22225" i="1"/>
  <c r="G22226" i="1"/>
  <c r="G22227" i="1"/>
  <c r="G22228" i="1"/>
  <c r="G22229" i="1"/>
  <c r="G4394" i="2"/>
  <c r="G22223" i="1"/>
  <c r="G22224" i="1"/>
  <c r="G22207" i="1"/>
  <c r="G22208" i="1"/>
  <c r="G22209" i="1"/>
  <c r="G22210" i="1"/>
  <c r="G22211" i="1"/>
  <c r="G22212" i="1"/>
  <c r="G22213" i="1"/>
  <c r="G22214" i="1"/>
  <c r="G22215" i="1"/>
  <c r="G22216" i="1"/>
  <c r="G22217" i="1"/>
  <c r="G22218" i="1"/>
  <c r="G22219" i="1"/>
  <c r="G22220" i="1"/>
  <c r="G22221" i="1"/>
  <c r="G22222" i="1"/>
  <c r="G22206" i="1"/>
  <c r="G22189" i="1"/>
  <c r="G22190" i="1"/>
  <c r="G22191" i="1"/>
  <c r="G22192" i="1"/>
  <c r="G22193" i="1"/>
  <c r="G22194" i="1"/>
  <c r="G22195" i="1"/>
  <c r="G22196" i="1"/>
  <c r="G22197" i="1"/>
  <c r="G22198" i="1"/>
  <c r="G22199" i="1"/>
  <c r="G22200" i="1"/>
  <c r="G22201" i="1"/>
  <c r="G22202" i="1"/>
  <c r="G22203" i="1"/>
  <c r="G22204" i="1"/>
  <c r="G22205" i="1"/>
  <c r="G22186" i="1"/>
  <c r="G22187" i="1"/>
  <c r="G22179" i="1"/>
  <c r="G22180" i="1"/>
  <c r="G22181" i="1"/>
  <c r="G22182" i="1"/>
  <c r="G22183" i="1"/>
  <c r="G22184" i="1"/>
  <c r="G22185" i="1"/>
  <c r="G22178" i="1"/>
  <c r="G22176" i="1"/>
  <c r="G22177" i="1"/>
  <c r="G22174" i="1"/>
  <c r="G22175" i="1"/>
  <c r="G22158" i="1"/>
  <c r="G22159" i="1"/>
  <c r="G22160" i="1"/>
  <c r="G22161" i="1"/>
  <c r="G22162" i="1"/>
  <c r="G22163" i="1"/>
  <c r="G22164" i="1"/>
  <c r="G22165" i="1"/>
  <c r="G22166" i="1"/>
  <c r="G22171" i="1"/>
  <c r="G22172" i="1"/>
  <c r="G22173" i="1"/>
  <c r="G22088" i="1"/>
  <c r="G22089" i="1"/>
  <c r="G22087" i="1"/>
  <c r="G22076" i="1"/>
  <c r="G22077" i="1"/>
  <c r="G22078" i="1"/>
  <c r="G22079" i="1"/>
  <c r="G22080" i="1"/>
  <c r="G22081" i="1"/>
  <c r="G22082" i="1"/>
  <c r="G22083" i="1"/>
  <c r="G22084" i="1"/>
  <c r="G22085" i="1"/>
  <c r="G22086" i="1"/>
  <c r="G22063" i="1" l="1"/>
  <c r="G22064" i="1"/>
  <c r="G22065" i="1"/>
  <c r="G22066" i="1"/>
  <c r="G22067" i="1"/>
  <c r="G22068" i="1"/>
  <c r="G22069" i="1"/>
  <c r="G22070" i="1"/>
  <c r="G22071" i="1"/>
  <c r="G22072" i="1"/>
  <c r="G22073" i="1"/>
  <c r="G22074" i="1"/>
  <c r="G22075" i="1"/>
  <c r="G22060" i="1"/>
  <c r="G22061" i="1"/>
  <c r="G22062" i="1"/>
  <c r="G22236" i="1"/>
  <c r="G22235" i="1"/>
  <c r="G22234" i="1"/>
  <c r="G22233" i="1"/>
  <c r="G22232" i="1"/>
  <c r="G22247" i="1" l="1"/>
  <c r="G22248" i="1"/>
  <c r="G22244" i="1"/>
  <c r="G22245" i="1"/>
  <c r="G22246" i="1"/>
  <c r="G22149" i="1"/>
  <c r="G22127" i="1" l="1"/>
  <c r="G22126" i="1"/>
  <c r="G22058" i="1"/>
  <c r="G22059" i="1"/>
  <c r="G4391" i="2"/>
  <c r="G4392" i="2"/>
  <c r="G4393" i="2"/>
  <c r="G22057" i="1"/>
  <c r="G22056" i="1"/>
  <c r="G22054" i="1"/>
  <c r="G22055" i="1"/>
  <c r="G22049" i="1"/>
  <c r="G22050" i="1"/>
  <c r="G22051" i="1"/>
  <c r="G22052" i="1"/>
  <c r="G22053" i="1"/>
  <c r="G22048" i="1"/>
  <c r="G22036" i="1"/>
  <c r="G22037" i="1"/>
  <c r="G22038" i="1"/>
  <c r="G22039" i="1"/>
  <c r="G22040" i="1"/>
  <c r="G22041" i="1"/>
  <c r="G22042" i="1"/>
  <c r="G22043" i="1"/>
  <c r="G22044" i="1"/>
  <c r="G22045" i="1"/>
  <c r="G22046" i="1"/>
  <c r="G22047" i="1"/>
  <c r="G22151" i="1"/>
  <c r="G22150" i="1" l="1"/>
  <c r="G22125" i="1"/>
  <c r="G4385" i="2"/>
  <c r="G4390" i="2"/>
  <c r="G4389" i="2"/>
  <c r="G4384" i="2"/>
  <c r="G4352" i="2"/>
  <c r="G22124" i="1"/>
  <c r="G22123" i="1"/>
  <c r="G22122" i="1"/>
  <c r="G4381" i="2"/>
  <c r="G4347" i="2"/>
  <c r="G4383" i="2"/>
  <c r="G4355" i="2"/>
  <c r="G4354" i="2"/>
  <c r="G4342" i="2"/>
  <c r="G4386" i="2"/>
  <c r="G4353" i="2"/>
  <c r="G4321" i="2"/>
  <c r="G4306" i="2"/>
  <c r="G4285" i="2"/>
  <c r="G4388" i="2"/>
  <c r="G4382" i="2"/>
  <c r="G4351" i="2"/>
  <c r="G4380" i="2"/>
  <c r="G4350" i="2"/>
  <c r="G4341" i="2"/>
  <c r="G4336" i="2"/>
  <c r="G4335" i="2"/>
  <c r="G4334" i="2"/>
  <c r="G4337" i="2"/>
  <c r="G4331" i="2"/>
  <c r="G4349" i="2"/>
  <c r="G4348" i="2"/>
  <c r="G4346" i="2"/>
  <c r="G4345" i="2"/>
  <c r="G4344" i="2"/>
  <c r="G4387" i="2"/>
  <c r="G4379" i="2"/>
  <c r="G4378" i="2"/>
  <c r="G22009" i="1" l="1"/>
  <c r="G22030" i="1"/>
  <c r="G22035" i="1"/>
  <c r="G22032" i="1"/>
  <c r="G22033" i="1"/>
  <c r="G22034" i="1"/>
  <c r="G22031" i="1"/>
  <c r="G22029" i="1"/>
  <c r="G22025" i="1"/>
  <c r="G22026" i="1"/>
  <c r="G22027" i="1"/>
  <c r="G22028" i="1"/>
  <c r="G22139" i="1"/>
  <c r="G22145" i="1"/>
  <c r="G22153" i="1"/>
  <c r="G22154" i="1"/>
  <c r="G22155" i="1"/>
  <c r="G22156" i="1"/>
  <c r="G22157" i="1"/>
  <c r="G22023" i="1"/>
  <c r="G22024" i="1"/>
  <c r="G22005" i="1"/>
  <c r="G22020" i="1"/>
  <c r="G22021" i="1"/>
  <c r="G22022" i="1"/>
  <c r="G22018" i="1"/>
  <c r="G22019"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6" i="1"/>
  <c r="G22007" i="1"/>
  <c r="G22008" i="1"/>
  <c r="G22010" i="1"/>
  <c r="G22011" i="1"/>
  <c r="G22012" i="1"/>
  <c r="G22013" i="1"/>
  <c r="G22014" i="1"/>
  <c r="G22015" i="1"/>
  <c r="G22016" i="1"/>
  <c r="G22017" i="1"/>
  <c r="G22121" i="1" l="1"/>
  <c r="G22120" i="1"/>
  <c r="G22117" i="1"/>
  <c r="G22118" i="1"/>
  <c r="G22119" i="1"/>
  <c r="G22152" i="1"/>
  <c r="G22146" i="1"/>
  <c r="G22147" i="1"/>
  <c r="G22148" i="1"/>
  <c r="G22128" i="1" l="1"/>
  <c r="G22136" i="1"/>
  <c r="G4372" i="2" l="1"/>
  <c r="G4373" i="2"/>
  <c r="G4374" i="2"/>
  <c r="G4375" i="2"/>
  <c r="G4376" i="2"/>
  <c r="G4377" i="2"/>
  <c r="G22110" i="1"/>
  <c r="G22115" i="1"/>
  <c r="G22116" i="1"/>
  <c r="G22112" i="1"/>
  <c r="G22113" i="1"/>
  <c r="G22114" i="1"/>
  <c r="G4367" i="2"/>
  <c r="G4368" i="2"/>
  <c r="G4369" i="2"/>
  <c r="G4370" i="2"/>
  <c r="G4371" i="2"/>
  <c r="G22107" i="1"/>
  <c r="G22108" i="1"/>
  <c r="G22109" i="1"/>
  <c r="G4356" i="2"/>
  <c r="G4357" i="2"/>
  <c r="G4358" i="2"/>
  <c r="G4359" i="2"/>
  <c r="G4360" i="2"/>
  <c r="G4361" i="2"/>
  <c r="G4362" i="2"/>
  <c r="G4363" i="2"/>
  <c r="G4364" i="2"/>
  <c r="G4365" i="2"/>
  <c r="G4366" i="2"/>
  <c r="G22104" i="1"/>
  <c r="G22105" i="1"/>
  <c r="G22103" i="1"/>
  <c r="G22096" i="1"/>
  <c r="G22097" i="1"/>
  <c r="G22098" i="1"/>
  <c r="G22099" i="1"/>
  <c r="G22100" i="1"/>
  <c r="G22101" i="1"/>
  <c r="G22102" i="1"/>
  <c r="G22111" i="1"/>
  <c r="G22106" i="1"/>
  <c r="G22095" i="1"/>
  <c r="G22094" i="1"/>
  <c r="G22143" i="1" l="1"/>
  <c r="G22144" i="1"/>
  <c r="G22140" i="1"/>
  <c r="G22141" i="1"/>
  <c r="G22142" i="1"/>
  <c r="G22138" i="1"/>
  <c r="G21912" i="1"/>
  <c r="G21911" i="1"/>
  <c r="G21910" i="1"/>
  <c r="G21540" i="1"/>
  <c r="G21539" i="1"/>
  <c r="G21538" i="1"/>
  <c r="G21916" i="1"/>
  <c r="G21917" i="1"/>
  <c r="G21918" i="1"/>
  <c r="G21919" i="1"/>
  <c r="G21920" i="1"/>
  <c r="G21921" i="1"/>
  <c r="G21922" i="1"/>
  <c r="H2" i="40"/>
  <c r="I2" i="40" s="1"/>
  <c r="J2" i="40" s="1"/>
  <c r="D2" i="40"/>
  <c r="E2" i="40" s="1"/>
  <c r="G22133" i="1" l="1"/>
  <c r="G21907" i="1"/>
  <c r="G21908" i="1"/>
  <c r="G21909" i="1"/>
  <c r="G21913" i="1"/>
  <c r="G21914" i="1"/>
  <c r="G21915" i="1"/>
  <c r="G21903" i="1"/>
  <c r="G4315" i="2"/>
  <c r="G4311" i="2"/>
  <c r="G4333" i="2"/>
  <c r="G4343" i="2"/>
  <c r="G21439" i="1"/>
  <c r="G21905" i="1"/>
  <c r="G21904" i="1"/>
  <c r="G21906" i="1" l="1"/>
  <c r="G21899" i="1"/>
  <c r="G21900" i="1"/>
  <c r="G21901" i="1"/>
  <c r="G21902" i="1"/>
  <c r="G21896" i="1" l="1"/>
  <c r="G21897" i="1"/>
  <c r="G21898" i="1"/>
  <c r="G21894" i="1"/>
  <c r="G21893" i="1"/>
  <c r="G21895" i="1"/>
  <c r="G21887" i="1"/>
  <c r="G21888" i="1"/>
  <c r="G21889" i="1"/>
  <c r="G21890" i="1"/>
  <c r="G21891" i="1"/>
  <c r="G21892" i="1"/>
  <c r="G4314" i="2"/>
  <c r="G4299" i="2"/>
  <c r="G4322" i="2"/>
  <c r="G4330" i="2"/>
  <c r="G4310" i="2"/>
  <c r="G4309" i="2"/>
  <c r="G4313" i="2"/>
  <c r="G4308" i="2"/>
  <c r="G4304" i="2"/>
  <c r="G4317" i="2"/>
  <c r="G4316" i="2"/>
  <c r="G4312" i="2"/>
  <c r="G4307" i="2"/>
  <c r="G4298" i="2"/>
  <c r="G4297" i="2"/>
  <c r="G4302" i="2"/>
  <c r="G4324" i="2"/>
  <c r="G4323" i="2"/>
  <c r="G4320" i="2"/>
  <c r="G4319" i="2"/>
  <c r="G4318" i="2"/>
  <c r="G4305" i="2"/>
  <c r="G21848" i="1"/>
  <c r="G21847" i="1"/>
  <c r="G21864" i="1"/>
  <c r="C11" i="3"/>
  <c r="C10" i="3"/>
  <c r="G21877" i="1" l="1"/>
  <c r="G21862" i="1"/>
  <c r="G21863" i="1"/>
  <c r="G22093" i="1"/>
  <c r="G22092" i="1"/>
  <c r="G22091"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8" i="2"/>
  <c r="G4339" i="2"/>
  <c r="G4340" i="2"/>
  <c r="G21835" i="1"/>
  <c r="G21836" i="1"/>
  <c r="G21837" i="1"/>
  <c r="G21834" i="1"/>
  <c r="G21838" i="1"/>
  <c r="G21839" i="1"/>
  <c r="G21840" i="1"/>
  <c r="G4332"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5" i="2"/>
  <c r="G4326" i="2"/>
  <c r="G4327" i="2"/>
  <c r="G4328" i="2"/>
  <c r="G4329"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2131" i="1"/>
  <c r="G22137" i="1"/>
  <c r="G22130" i="1"/>
  <c r="G22132" i="1"/>
  <c r="G22134" i="1"/>
  <c r="G22135" i="1"/>
  <c r="G22129"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6" i="2"/>
  <c r="G4275" i="2"/>
  <c r="G4274" i="2"/>
  <c r="G4271" i="2"/>
  <c r="G4270" i="2"/>
  <c r="G4303" i="2"/>
  <c r="G4284" i="2"/>
  <c r="G4295" i="2"/>
  <c r="G4283" i="2"/>
  <c r="G4272" i="2"/>
  <c r="G4251" i="2"/>
  <c r="G4269" i="2"/>
  <c r="G4268" i="2"/>
  <c r="G4294" i="2"/>
  <c r="G4293"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300" i="2"/>
  <c r="G4301" i="2"/>
  <c r="G21640" i="1"/>
  <c r="G21638" i="1"/>
  <c r="G21639" i="1"/>
  <c r="G21641" i="1"/>
  <c r="G21632" i="1"/>
  <c r="G21633" i="1"/>
  <c r="G21634" i="1"/>
  <c r="G21635" i="1"/>
  <c r="G21636" i="1"/>
  <c r="G21637" i="1"/>
  <c r="G21578" i="1"/>
  <c r="G21593" i="1"/>
  <c r="G21576" i="1"/>
  <c r="G21683" i="1"/>
  <c r="G21603" i="1"/>
  <c r="G21630" i="1"/>
  <c r="G21631" i="1"/>
  <c r="G4292"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1" i="2"/>
  <c r="G4290" i="2"/>
  <c r="G4289" i="2"/>
  <c r="G4288" i="2"/>
  <c r="G4287" i="2"/>
  <c r="G4286"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9" i="41"/>
  <c r="F8" i="41" l="1"/>
  <c r="G4141" i="2" l="1"/>
  <c r="G21170" i="1"/>
  <c r="G21171" i="1"/>
  <c r="G21172" i="1"/>
  <c r="G21173" i="1"/>
  <c r="G21174" i="1"/>
  <c r="G21175" i="1"/>
  <c r="G21176" i="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1"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4" i="41" l="1"/>
  <c r="F5" i="41"/>
  <c r="F7" i="41"/>
  <c r="F10" i="41"/>
  <c r="F12" i="41"/>
  <c r="F13" i="41"/>
  <c r="F15" i="41"/>
  <c r="F4" i="41"/>
  <c r="F19"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<sst xmlns="http://schemas.openxmlformats.org/spreadsheetml/2006/main" count="101045" uniqueCount="15215">
  <si>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</si>
  <si>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</si>
  <si>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</si>
  <si>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</si>
  <si>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</si>
  <si>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</si>
  <si>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</si>
  <si>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</si>
  <si>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</si>
  <si>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</si>
  <si>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</si>
  <si>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</si>
  <si>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</si>
  <si>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</si>
  <si>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</si>
  <si>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</si>
  <si>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</si>
  <si>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</si>
  <si>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</si>
  <si>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</si>
  <si>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</si>
  <si>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</si>
  <si>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</si>
  <si>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</si>
  <si>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</si>
  <si>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</si>
  <si>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</si>
  <si>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</si>
  <si>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</si>
  <si>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</si>
  <si>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</si>
  <si>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</si>
  <si>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</si>
  <si>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</si>
  <si>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</si>
  <si>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</si>
  <si>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</si>
  <si>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</si>
  <si>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</si>
  <si>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</si>
  <si>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</si>
  <si>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</si>
  <si>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</si>
  <si>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</si>
  <si>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</si>
  <si>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</si>
  <si>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</si>
  <si>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</si>
  <si>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</si>
  <si>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</si>
  <si>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</si>
  <si>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</si>
  <si>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</si>
  <si>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</si>
  <si>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</si>
  <si>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</si>
  <si>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</si>
  <si>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</si>
  <si>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</si>
  <si>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</si>
  <si>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</si>
  <si>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</si>
  <si>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</si>
  <si>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</si>
  <si>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</si>
  <si>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</si>
  <si>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</si>
  <si>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</si>
  <si>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</si>
  <si>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</si>
  <si>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</si>
  <si>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</si>
  <si>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</si>
  <si>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</si>
  <si>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</si>
  <si>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</si>
  <si>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</si>
  <si>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</si>
  <si>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</si>
  <si>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</si>
  <si>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</si>
  <si>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</si>
  <si>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</si>
  <si>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</si>
  <si>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</si>
  <si>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</si>
  <si>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</si>
  <si>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</si>
  <si>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</si>
  <si>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</si>
  <si>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</si>
  <si>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</si>
  <si>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</si>
  <si>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</si>
  <si>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</si>
  <si>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</si>
  <si>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</si>
  <si>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</si>
  <si>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</si>
  <si>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</si>
  <si>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</si>
  <si>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</si>
  <si>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</si>
  <si>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</si>
  <si>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</si>
  <si>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</si>
  <si>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</si>
  <si>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</si>
  <si>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</si>
  <si>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</si>
  <si>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</si>
  <si>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</si>
  <si>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</si>
  <si>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</si>
  <si>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</si>
  <si>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</si>
  <si>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</si>
  <si>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</si>
  <si>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</si>
  <si>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</si>
  <si>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</si>
  <si>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</si>
  <si>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</si>
  <si>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</si>
  <si>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</si>
  <si>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</si>
  <si>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</si>
  <si>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</si>
  <si>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</si>
  <si>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</si>
  <si>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</si>
  <si>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</si>
  <si>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</si>
  <si>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</si>
  <si>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</si>
  <si>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</si>
  <si>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</si>
  <si>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</si>
  <si>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</si>
  <si>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</si>
  <si>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</si>
  <si>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</si>
  <si>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</si>
  <si>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</si>
  <si>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</si>
  <si>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</si>
  <si>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</si>
  <si>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</si>
  <si>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</si>
  <si>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</si>
  <si>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</si>
  <si>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</si>
  <si>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</si>
  <si>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</si>
  <si>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</si>
  <si>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</si>
  <si>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</si>
  <si>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</si>
  <si>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</si>
  <si>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</si>
  <si>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</si>
  <si>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</si>
  <si>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</si>
  <si>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</si>
  <si>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</si>
  <si>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</si>
  <si>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</si>
  <si>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</si>
  <si>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</si>
  <si>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</si>
  <si>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</si>
  <si>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</si>
  <si>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</si>
  <si>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</si>
  <si>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</si>
  <si>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</si>
  <si>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</si>
  <si>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</si>
  <si>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</si>
  <si>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</si>
  <si>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</si>
  <si>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</si>
  <si>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</si>
  <si>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</si>
  <si>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</si>
  <si>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</si>
  <si>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</si>
  <si>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</si>
  <si>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</si>
  <si>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</si>
  <si>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</si>
  <si>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</si>
  <si>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</si>
  <si>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</si>
  <si>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</si>
  <si>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</si>
  <si>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</si>
  <si>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</si>
  <si>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</si>
  <si>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</si>
  <si>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</si>
  <si>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</si>
  <si>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</si>
  <si>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</si>
  <si>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</si>
  <si>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</si>
  <si>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</si>
  <si>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</si>
  <si>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</si>
  <si>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</si>
  <si>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</si>
  <si>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</si>
  <si>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</si>
  <si>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</si>
  <si>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</si>
  <si>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</si>
  <si>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</si>
  <si>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</si>
  <si>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</si>
  <si>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</si>
  <si>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</si>
  <si>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</si>
  <si>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</si>
  <si>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</si>
  <si>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</si>
  <si>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</si>
  <si>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</si>
  <si>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</si>
  <si>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</si>
  <si>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</si>
  <si>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</si>
  <si>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</si>
  <si>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</si>
  <si>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</si>
  <si>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</si>
  <si>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</si>
  <si>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</si>
  <si>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</si>
  <si>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</si>
  <si>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</si>
  <si>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</si>
  <si>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</si>
  <si>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</si>
  <si>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</si>
  <si>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</si>
  <si>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</si>
  <si>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</si>
  <si>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</si>
  <si>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</si>
  <si>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</si>
  <si>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</si>
  <si>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</si>
  <si>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</si>
  <si>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</si>
  <si>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</si>
  <si>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</si>
  <si>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</si>
  <si>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</si>
  <si>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</si>
  <si>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</si>
  <si>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</si>
  <si>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</si>
  <si>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</si>
  <si>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</si>
  <si>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</si>
  <si>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</si>
  <si>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</si>
  <si>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</si>
  <si>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</si>
  <si>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</si>
  <si>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</si>
  <si>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</si>
  <si>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</si>
  <si>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</si>
  <si>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</si>
  <si>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</si>
  <si>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</si>
  <si>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</si>
  <si>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</si>
  <si>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</si>
  <si>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</si>
  <si>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</si>
  <si>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</si>
  <si>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</si>
  <si>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</si>
  <si>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</si>
  <si>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</si>
  <si>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</si>
  <si>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</si>
  <si>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</si>
  <si>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</si>
  <si>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</si>
  <si>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</si>
  <si>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</si>
  <si>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</si>
  <si>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</si>
  <si>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</si>
  <si>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</si>
  <si>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</si>
  <si>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</si>
  <si>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</si>
  <si>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</si>
  <si>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</si>
  <si>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</si>
  <si>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</si>
  <si>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</si>
  <si>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</si>
  <si>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</si>
  <si>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</si>
  <si>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</si>
  <si>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</si>
  <si>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</si>
  <si>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</si>
  <si>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</si>
  <si>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</si>
  <si>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</si>
  <si>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</si>
  <si>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</si>
  <si>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</si>
  <si>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</si>
  <si>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</si>
  <si>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</si>
  <si>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</si>
  <si>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</si>
  <si>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</si>
  <si>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</si>
  <si>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</si>
  <si>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</si>
  <si>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</si>
  <si>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</si>
  <si>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</si>
  <si>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</si>
  <si>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</si>
  <si>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</si>
  <si>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</si>
  <si>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</si>
  <si>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</si>
  <si>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</si>
  <si>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</si>
  <si>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</si>
  <si>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</si>
  <si>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</si>
  <si>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</si>
  <si>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</si>
  <si>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</si>
  <si>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</si>
  <si>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</si>
  <si>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</si>
  <si>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</si>
  <si>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</si>
  <si>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</si>
  <si>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</si>
  <si>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</si>
  <si>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</si>
  <si>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</si>
  <si>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</si>
  <si>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</si>
  <si>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</si>
  <si>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</si>
  <si>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</si>
  <si>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</si>
  <si>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</si>
  <si>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</si>
  <si>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</si>
  <si>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</si>
  <si>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</si>
  <si>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</si>
  <si>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</si>
  <si>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</si>
  <si>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</si>
  <si>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</si>
  <si>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</si>
  <si>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</si>
  <si>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</si>
  <si>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</si>
  <si>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</si>
  <si>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</si>
  <si>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</si>
  <si>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</si>
  <si>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</si>
  <si>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</si>
  <si>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</si>
  <si>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</si>
  <si>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</si>
  <si>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</si>
  <si>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</si>
  <si>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</si>
  <si>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</si>
  <si>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</si>
  <si>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</si>
  <si>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</si>
  <si>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</si>
  <si>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</si>
  <si>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</si>
  <si>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</si>
  <si>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</si>
  <si>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</si>
  <si>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</si>
  <si>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</si>
  <si>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</si>
  <si>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</si>
  <si>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</si>
  <si>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</si>
  <si>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</si>
  <si>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</si>
  <si>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</si>
  <si>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</si>
  <si>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</si>
  <si>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</si>
  <si>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</si>
  <si>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</si>
  <si>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</si>
  <si>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</si>
  <si>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</si>
  <si>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</si>
  <si>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</si>
  <si>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</si>
  <si>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</si>
  <si>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</si>
  <si>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</si>
  <si>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</si>
  <si>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</si>
  <si>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</si>
  <si>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</si>
  <si>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</si>
  <si>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</si>
  <si>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</si>
  <si>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</si>
  <si>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</si>
  <si>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</si>
  <si>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</si>
  <si>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</si>
  <si>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</si>
  <si>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</si>
  <si>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</si>
  <si>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</si>
  <si>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</si>
  <si>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</si>
  <si>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</si>
  <si>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</si>
  <si>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</si>
  <si>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</si>
  <si>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</si>
  <si>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</si>
  <si>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</si>
  <si>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</si>
  <si>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</si>
  <si>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</si>
  <si>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</si>
  <si>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</si>
  <si>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</si>
  <si>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</si>
  <si>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</si>
  <si>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</si>
  <si>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</si>
  <si>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</si>
  <si>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</si>
  <si>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</si>
  <si>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</si>
  <si>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</si>
  <si>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</si>
  <si>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</si>
  <si>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</si>
  <si>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</si>
  <si>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</si>
  <si>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</si>
  <si>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</si>
  <si>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</si>
  <si>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</si>
  <si>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</si>
  <si>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</si>
  <si>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</si>
  <si>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</si>
  <si>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</si>
  <si>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</si>
  <si>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</si>
  <si>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</si>
  <si>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</si>
  <si>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</si>
  <si>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</si>
  <si>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</si>
  <si>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</si>
  <si>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</si>
  <si>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</si>
  <si>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</si>
  <si>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</si>
  <si>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</si>
  <si>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</si>
  <si>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</si>
  <si>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</si>
  <si>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</si>
  <si>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</si>
  <si>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</si>
  <si>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</si>
  <si>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</si>
  <si>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</si>
  <si>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</si>
  <si>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</si>
  <si>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</si>
  <si>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</si>
  <si>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</si>
  <si>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</si>
  <si>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</si>
  <si>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</si>
  <si>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</si>
  <si>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</si>
  <si>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</si>
  <si>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</si>
  <si>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</si>
  <si>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</si>
  <si>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</si>
  <si>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</si>
  <si>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</si>
  <si>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</si>
  <si>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</si>
  <si>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</si>
  <si>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</si>
  <si>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</si>
  <si>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</si>
  <si>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</si>
  <si>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</si>
  <si>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</si>
  <si>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</si>
  <si>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</si>
  <si>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</si>
  <si>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</si>
  <si>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</si>
  <si>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</si>
  <si>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</si>
  <si>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</si>
  <si>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</si>
  <si>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</si>
  <si>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</si>
  <si>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</si>
  <si>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</si>
  <si>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</si>
  <si>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</si>
  <si>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</si>
  <si>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</si>
  <si>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</si>
  <si>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</si>
  <si>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</si>
  <si>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</si>
  <si>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</si>
  <si>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</si>
  <si>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</si>
  <si>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</si>
  <si>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</si>
  <si>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</si>
  <si>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</si>
  <si>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</si>
  <si>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</si>
  <si>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</si>
  <si>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</si>
  <si>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</si>
  <si>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</si>
  <si>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</si>
  <si>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</si>
  <si>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</si>
  <si>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</si>
  <si>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</si>
  <si>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</si>
  <si>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</si>
  <si>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</si>
  <si>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</si>
  <si>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</si>
  <si>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</si>
  <si>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</si>
  <si>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</si>
  <si>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</si>
  <si>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</si>
  <si>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</si>
  <si>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</si>
  <si>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</si>
  <si>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</si>
  <si>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</si>
  <si>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</si>
  <si>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</si>
  <si>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</si>
  <si>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</si>
  <si>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</si>
  <si>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</si>
  <si>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</si>
  <si>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</si>
  <si>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</si>
  <si>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</si>
  <si>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</si>
  <si>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</si>
  <si>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</si>
  <si>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</si>
  <si>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</si>
  <si>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</si>
  <si>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</si>
  <si>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</si>
  <si>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</si>
  <si>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</si>
  <si>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</si>
  <si>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</si>
  <si>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</si>
  <si>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</si>
  <si>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</si>
  <si>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</si>
  <si>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</si>
  <si>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</si>
  <si>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</si>
  <si>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</si>
  <si>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</si>
  <si>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</si>
  <si>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</si>
  <si>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</si>
  <si>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</si>
  <si>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</si>
  <si>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</si>
  <si>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</si>
  <si>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</si>
  <si>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</si>
  <si>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</si>
  <si>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</si>
  <si>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</si>
  <si>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</si>
  <si>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</si>
  <si>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</si>
  <si>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</si>
  <si>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</si>
  <si>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</si>
  <si>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</si>
  <si>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</si>
  <si>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</si>
  <si>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</si>
  <si>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</si>
  <si>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</si>
  <si>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</si>
  <si>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</si>
  <si>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</si>
  <si>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</si>
  <si>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</si>
  <si>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</si>
  <si>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</si>
  <si>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</si>
  <si>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</si>
  <si>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</si>
  <si>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</si>
  <si>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</si>
  <si>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</si>
  <si>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</si>
  <si>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</si>
  <si>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</si>
  <si>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</si>
  <si>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</si>
  <si>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</si>
  <si>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</si>
  <si>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</si>
  <si>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</si>
  <si>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</si>
  <si>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</si>
  <si>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</si>
  <si>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</si>
  <si>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</si>
  <si>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</si>
  <si>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</si>
  <si>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</si>
  <si>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</si>
  <si>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</si>
  <si>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</si>
  <si>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</si>
  <si>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</si>
  <si>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</si>
  <si>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</si>
  <si>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</si>
  <si>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</si>
  <si>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</si>
  <si>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</si>
  <si>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</si>
  <si>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</si>
  <si>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</si>
  <si>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</si>
  <si>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</si>
  <si>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</si>
  <si>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</si>
  <si>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</si>
  <si>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</si>
  <si>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</si>
  <si>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</si>
  <si>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</si>
  <si>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</si>
  <si>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</si>
  <si>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</si>
  <si>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</si>
  <si>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</si>
  <si>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</si>
  <si>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</si>
  <si>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</si>
  <si>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</si>
  <si>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</si>
  <si>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</si>
  <si>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</si>
  <si>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</si>
  <si>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</si>
  <si>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</si>
  <si>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</si>
  <si>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</si>
  <si>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</si>
  <si>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</si>
  <si>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</si>
  <si>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</si>
  <si>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</si>
  <si>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</si>
  <si>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</si>
  <si>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</si>
  <si>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</si>
  <si>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</si>
  <si>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</si>
  <si>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</si>
  <si>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</si>
  <si>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</si>
  <si>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</si>
  <si>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</si>
  <si>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</si>
  <si>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</si>
  <si>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</si>
  <si>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</si>
  <si>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</si>
  <si>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</si>
  <si>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</si>
  <si>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</si>
  <si>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</si>
  <si>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</si>
  <si>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</si>
  <si>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</si>
  <si>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</si>
  <si>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</si>
  <si>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</si>
  <si>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</si>
  <si>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</si>
  <si>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</si>
  <si>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</si>
  <si>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</si>
  <si>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</si>
  <si>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</si>
  <si>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</si>
  <si>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</si>
  <si>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</si>
  <si>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</si>
  <si>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</si>
  <si>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</si>
  <si>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</si>
  <si>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</si>
  <si>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</si>
  <si>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</si>
  <si>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</si>
  <si>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</si>
  <si>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</si>
  <si>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</si>
  <si>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</si>
  <si>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</si>
  <si>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</si>
  <si>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</si>
  <si>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</si>
  <si>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</si>
  <si>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</si>
  <si>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</si>
  <si>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</si>
  <si>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</si>
  <si>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</si>
  <si>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</si>
  <si>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</si>
  <si>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</si>
  <si>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</si>
  <si>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</si>
  <si>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</si>
  <si>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</si>
  <si>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</si>
  <si>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</si>
  <si>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</si>
  <si>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</si>
  <si>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</si>
  <si>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</si>
  <si>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</si>
  <si>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</si>
  <si>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</si>
  <si>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</si>
  <si>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</si>
  <si>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</si>
  <si>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</si>
  <si>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</si>
  <si>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</si>
  <si>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</si>
  <si>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</si>
  <si>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</si>
  <si>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</si>
  <si>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</si>
  <si>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</si>
  <si>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</si>
  <si>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</si>
  <si>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</si>
  <si>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</si>
  <si>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</si>
  <si>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</si>
  <si>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</si>
  <si>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</si>
  <si>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</si>
  <si>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</si>
  <si>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</si>
  <si>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</si>
  <si>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</si>
  <si>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</si>
  <si>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</si>
  <si>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</si>
  <si>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</si>
  <si>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</si>
  <si>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</si>
  <si>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</si>
  <si>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</si>
  <si>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</si>
  <si>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</si>
  <si>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</si>
  <si>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</si>
  <si>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</si>
  <si>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</si>
  <si>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</si>
  <si>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</si>
  <si>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</si>
  <si>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</si>
  <si>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</si>
  <si>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</si>
  <si>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</si>
  <si>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</si>
  <si>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</si>
  <si>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</si>
  <si>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</si>
  <si>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</si>
  <si>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</si>
  <si>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</si>
  <si>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</si>
  <si>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</si>
  <si>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</si>
  <si>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</si>
  <si>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</si>
  <si>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</si>
  <si>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</si>
  <si>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</si>
  <si>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</si>
  <si>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</si>
  <si>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</si>
  <si>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</si>
  <si>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</si>
  <si>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</si>
  <si>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</si>
  <si>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</si>
  <si>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</si>
  <si>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</si>
  <si>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</si>
  <si>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</si>
  <si>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</si>
  <si>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</si>
  <si>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</si>
  <si>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</si>
  <si>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</si>
  <si>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</si>
  <si>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</si>
  <si>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</si>
  <si>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</si>
  <si>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</si>
  <si>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</si>
  <si>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</si>
  <si>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</si>
  <si>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</si>
  <si>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</si>
  <si>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</si>
  <si>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</si>
  <si>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</si>
  <si>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</si>
  <si>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</si>
  <si>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</si>
  <si>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</si>
  <si>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</si>
  <si>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</si>
  <si>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</si>
  <si>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</si>
  <si>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</si>
  <si>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</si>
  <si>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</si>
  <si>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</si>
  <si>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</si>
  <si>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</si>
  <si>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</si>
  <si>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</si>
  <si>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</si>
  <si>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</si>
  <si>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</si>
  <si>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</si>
  <si>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</si>
  <si>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</si>
  <si>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</si>
  <si>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</si>
  <si>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</si>
  <si>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</si>
  <si>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</si>
  <si>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</si>
  <si>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</si>
  <si>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</si>
  <si>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</si>
  <si>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</si>
  <si>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</si>
  <si>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</si>
  <si>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</si>
  <si>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</si>
  <si>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</si>
  <si>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</si>
  <si>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</si>
  <si>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</si>
  <si>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</si>
  <si>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</si>
  <si>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</si>
  <si>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</si>
  <si>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</si>
  <si>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</si>
  <si>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</si>
  <si>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</si>
  <si>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</si>
  <si>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</si>
  <si>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</si>
  <si>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</si>
  <si>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</si>
  <si>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</si>
  <si>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</si>
  <si>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</si>
  <si>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</si>
  <si>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</si>
  <si>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</si>
  <si>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</si>
  <si>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</si>
  <si>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</si>
  <si>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</si>
  <si>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</si>
  <si>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</si>
  <si>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</si>
  <si>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</si>
  <si>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</si>
  <si>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</si>
  <si>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</si>
  <si>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</si>
  <si>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</si>
  <si>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</si>
  <si>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</si>
  <si>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</si>
  <si>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</si>
  <si>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</si>
  <si>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</si>
  <si>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</si>
  <si>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</si>
  <si>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</si>
  <si>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</si>
  <si>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</si>
  <si>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</si>
  <si>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</si>
  <si>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</si>
  <si>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</si>
  <si>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</si>
  <si>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</si>
  <si>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</si>
  <si>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</si>
  <si>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</si>
  <si>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</si>
  <si>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</si>
  <si>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</si>
  <si>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</si>
  <si>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</si>
  <si>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</si>
  <si>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</si>
  <si>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</si>
  <si>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</si>
  <si>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</si>
  <si>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</si>
  <si>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</si>
  <si>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</si>
  <si>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</si>
  <si>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</si>
  <si>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</si>
  <si>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</si>
  <si>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</si>
  <si>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</si>
  <si>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</si>
  <si>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</si>
  <si>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</si>
  <si>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</si>
  <si>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</si>
  <si>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</si>
  <si>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</si>
  <si>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</si>
  <si>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</si>
  <si>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</si>
  <si>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</si>
  <si>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</si>
  <si>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</si>
  <si>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</si>
  <si>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</si>
  <si>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</si>
  <si>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</si>
  <si>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</si>
  <si>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</si>
  <si>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</si>
  <si>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</si>
  <si>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</si>
  <si>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</si>
  <si>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</si>
  <si>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</si>
  <si>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</si>
  <si>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</si>
  <si>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</si>
  <si>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</si>
  <si>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</si>
  <si>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</si>
  <si>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</si>
  <si>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</si>
  <si>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</si>
  <si>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</si>
  <si>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</si>
  <si>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</si>
  <si>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</si>
  <si>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</si>
  <si>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</si>
  <si>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</si>
  <si>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</si>
  <si>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</si>
  <si>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</si>
  <si>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</si>
  <si>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</si>
  <si>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</si>
  <si>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</si>
  <si>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</si>
  <si>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</si>
  <si>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</si>
  <si>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</si>
  <si>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</si>
  <si>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</si>
  <si>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</si>
  <si>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</si>
  <si>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</si>
  <si>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</si>
  <si>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</si>
  <si>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</si>
  <si>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</si>
  <si>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</si>
  <si>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</si>
  <si>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</si>
  <si>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</si>
  <si>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</si>
  <si>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</si>
  <si>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</si>
  <si>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</si>
  <si>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</si>
  <si>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</si>
  <si>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</si>
  <si>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</si>
  <si>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</si>
  <si>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</si>
  <si>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</si>
  <si>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</si>
  <si>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</si>
  <si>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</si>
  <si>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</si>
  <si>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</si>
  <si>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</si>
  <si>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</si>
  <si>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</si>
  <si>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</si>
  <si>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</si>
  <si>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</si>
  <si>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</si>
  <si>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</si>
  <si>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</si>
  <si>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</si>
  <si>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</si>
  <si>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</si>
  <si>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</si>
  <si>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</si>
  <si>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</si>
  <si>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</si>
  <si>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</si>
  <si>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</si>
  <si>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</si>
  <si>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</si>
  <si>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</si>
  <si>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</si>
  <si>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</si>
  <si>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</si>
  <si>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</si>
  <si>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</si>
  <si>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</si>
  <si>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</si>
  <si>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</si>
  <si>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</si>
  <si>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</si>
  <si>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</si>
  <si>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</si>
  <si>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</si>
  <si>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</si>
  <si>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</si>
  <si>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</si>
  <si>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</si>
  <si>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</si>
  <si>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</si>
  <si>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</si>
  <si>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</si>
  <si>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</si>
  <si>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</si>
  <si>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</si>
  <si>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</si>
  <si>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</si>
  <si>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</si>
  <si>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</si>
  <si>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</si>
  <si>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</si>
  <si>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</si>
  <si>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</si>
  <si>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</si>
  <si>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</si>
  <si>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</si>
  <si>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</si>
  <si>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</si>
  <si>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</si>
  <si>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</si>
  <si>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</si>
  <si>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</si>
  <si>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</si>
  <si>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</si>
  <si>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</si>
  <si>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</si>
  <si>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</si>
  <si>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</si>
  <si>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</si>
  <si>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</si>
  <si>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</si>
  <si>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</si>
  <si>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</si>
  <si>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</si>
  <si>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</si>
  <si>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</si>
  <si>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</si>
  <si>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</si>
  <si>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</si>
  <si>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</si>
  <si>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</si>
  <si>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</si>
  <si>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</si>
  <si>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</si>
  <si>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</si>
  <si>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</si>
  <si>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</si>
  <si>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</si>
  <si>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</si>
  <si>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</si>
  <si>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</si>
  <si>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</si>
  <si>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</si>
  <si>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</si>
  <si>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</si>
  <si>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</si>
  <si>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</si>
  <si>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</si>
  <si>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</si>
  <si>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</si>
  <si>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</si>
  <si>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</si>
  <si>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</si>
  <si>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</si>
  <si>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</si>
  <si>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</si>
  <si>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</si>
  <si>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</si>
  <si>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</si>
  <si>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</si>
  <si>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</si>
  <si>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</si>
  <si>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</si>
  <si>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</si>
  <si>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</si>
  <si>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</si>
  <si>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</si>
  <si>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</si>
  <si>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</si>
  <si>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</si>
  <si>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</si>
  <si>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</si>
  <si>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</si>
  <si>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</si>
  <si>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</si>
  <si>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</si>
  <si>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</si>
  <si>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</si>
  <si>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</si>
  <si>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</si>
  <si>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</si>
  <si>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</si>
  <si>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</si>
  <si>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</si>
  <si>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</si>
  <si>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</si>
  <si>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</si>
  <si>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</si>
  <si>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</si>
  <si>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</si>
  <si>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</si>
  <si>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</si>
  <si>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</si>
  <si>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</si>
  <si>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</si>
  <si>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</si>
  <si>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</si>
  <si>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</si>
  <si>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</si>
  <si>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</si>
  <si>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</si>
  <si>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</si>
  <si>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</si>
  <si>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</si>
  <si>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</si>
  <si>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</si>
  <si>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</si>
  <si>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</si>
  <si>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</si>
  <si>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</si>
  <si>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</si>
  <si>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</si>
  <si>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</si>
  <si>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</si>
  <si>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</si>
  <si>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</si>
  <si>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</si>
  <si>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</si>
  <si>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</si>
  <si>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</si>
  <si>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</si>
  <si>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</si>
  <si>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</si>
  <si>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</si>
  <si>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</si>
  <si>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</si>
  <si>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</si>
  <si>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</si>
  <si>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</si>
  <si>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</si>
  <si>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</si>
  <si>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</si>
  <si>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</si>
  <si>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</si>
  <si>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</si>
  <si>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</si>
  <si>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</si>
  <si>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</si>
  <si>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</si>
  <si>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</si>
  <si>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</si>
  <si>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</si>
  <si>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</si>
  <si>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</si>
  <si>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</si>
  <si>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</si>
  <si>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</si>
  <si>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</si>
  <si>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</si>
  <si>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</si>
  <si>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</si>
  <si>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</si>
  <si>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</si>
  <si>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</si>
  <si>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</si>
  <si>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</si>
  <si>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</si>
  <si>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</si>
  <si>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</si>
  <si>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</si>
  <si>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</si>
  <si>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</si>
  <si>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</si>
  <si>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</si>
  <si>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</si>
  <si>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</si>
  <si>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</si>
  <si>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</si>
  <si>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</si>
  <si>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</si>
  <si>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</si>
  <si>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</si>
  <si>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</si>
  <si>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</si>
  <si>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</si>
  <si>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</si>
  <si>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</si>
  <si>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</si>
  <si>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</si>
  <si>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</si>
  <si>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</si>
  <si>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</si>
  <si>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</si>
  <si>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</si>
  <si>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</si>
  <si>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</si>
  <si>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</si>
  <si>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</si>
  <si>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</si>
  <si>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</si>
  <si>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</si>
  <si>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</si>
  <si>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</si>
  <si>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</si>
  <si>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</si>
  <si>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</si>
  <si>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</si>
  <si>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</si>
  <si>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</si>
  <si>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</si>
  <si>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</si>
  <si>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</si>
  <si>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</si>
  <si>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</si>
  <si>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</si>
  <si>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</si>
  <si>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</si>
  <si>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</si>
  <si>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</si>
  <si>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</si>
  <si>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</si>
  <si>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</si>
  <si>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</si>
  <si>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</si>
  <si>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</si>
  <si>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</si>
  <si>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</si>
  <si>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</si>
  <si>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</si>
  <si>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</si>
  <si>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</si>
  <si>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</si>
  <si>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</si>
  <si>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</si>
  <si>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</si>
  <si>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</si>
  <si>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</si>
  <si>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</si>
  <si>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</si>
  <si>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</si>
  <si>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</si>
  <si>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</si>
  <si>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</si>
  <si>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</si>
  <si>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</si>
  <si>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</si>
  <si>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</si>
  <si>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</si>
  <si>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</si>
  <si>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</si>
  <si>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</si>
  <si>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</si>
  <si>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</si>
  <si>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</si>
  <si>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</si>
  <si>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</si>
  <si>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</si>
  <si>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</si>
  <si>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</si>
  <si>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</si>
  <si>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</si>
  <si>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</si>
  <si>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</si>
  <si>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</si>
  <si>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</si>
  <si>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</si>
  <si>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</si>
  <si>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</si>
  <si>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</si>
  <si>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</si>
  <si>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</si>
  <si>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</si>
  <si>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</si>
  <si>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</si>
  <si>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</si>
  <si>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</si>
  <si>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</si>
  <si>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</si>
  <si>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</si>
  <si>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</si>
  <si>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</si>
  <si>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</si>
  <si>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</si>
  <si>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</si>
  <si>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</si>
  <si>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</si>
  <si>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</si>
  <si>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</si>
  <si>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</si>
  <si>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</si>
  <si>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</si>
  <si>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</si>
  <si>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</si>
  <si>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</si>
  <si>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</si>
  <si>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</si>
  <si>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</si>
  <si>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</si>
  <si>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</si>
  <si>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</si>
  <si>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</si>
  <si>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</si>
  <si>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</si>
  <si>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</si>
  <si>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</si>
  <si>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</si>
  <si>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</si>
  <si>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</si>
  <si>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</si>
  <si>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</si>
  <si>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</si>
  <si>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</si>
  <si>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</si>
  <si>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</si>
  <si>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</si>
  <si>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</si>
  <si>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</si>
  <si>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</si>
  <si>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</si>
  <si>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</si>
  <si>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</si>
  <si>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</si>
  <si>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</si>
  <si>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</si>
  <si>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</si>
  <si>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</si>
  <si>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</si>
  <si>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</si>
  <si>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</si>
  <si>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</si>
  <si>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</si>
  <si>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</si>
  <si>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</si>
  <si>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</si>
  <si>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</si>
  <si>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</si>
  <si>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</si>
  <si>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</si>
  <si>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</si>
  <si>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</si>
  <si>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</si>
  <si>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</si>
  <si>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</si>
  <si>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</si>
  <si>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</si>
  <si>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</si>
  <si>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</si>
  <si>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</si>
  <si>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</si>
  <si>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</si>
  <si>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</si>
  <si>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</si>
  <si>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</si>
  <si>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</si>
  <si>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</si>
  <si>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</si>
  <si>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</si>
  <si>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</si>
  <si>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</si>
  <si>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</si>
  <si>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</si>
  <si>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</si>
  <si>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</si>
  <si>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</si>
  <si>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</si>
  <si>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</si>
  <si>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</si>
  <si>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</si>
  <si>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</si>
  <si>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</si>
  <si>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</si>
  <si>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</si>
  <si>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</si>
  <si>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</si>
  <si>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</si>
  <si>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</si>
  <si>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</si>
  <si>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</si>
  <si>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</si>
  <si>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</si>
  <si>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</si>
  <si>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</si>
  <si>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</si>
  <si>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</si>
  <si>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</si>
  <si>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</si>
  <si>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</si>
  <si>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</si>
  <si>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</si>
  <si>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</si>
  <si>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</si>
  <si>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</si>
  <si>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</si>
  <si>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</si>
  <si>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</si>
  <si>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</si>
  <si>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</si>
  <si>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</si>
  <si>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</si>
  <si>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</si>
  <si>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</si>
  <si>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</si>
  <si>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</si>
  <si>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</si>
  <si>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</si>
  <si>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</si>
  <si>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</si>
  <si>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</si>
  <si>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</si>
  <si>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</si>
  <si>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</si>
  <si>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</si>
  <si>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</si>
  <si>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</si>
  <si>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</si>
  <si>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</si>
  <si>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</si>
  <si>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</si>
  <si>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</si>
  <si>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</si>
  <si>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</si>
  <si>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</si>
  <si>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</si>
  <si>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</si>
  <si>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</si>
  <si>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</si>
  <si>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</si>
  <si>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</si>
  <si>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</si>
  <si>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</si>
  <si>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</si>
  <si>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</si>
  <si>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</si>
  <si>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</si>
  <si>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</si>
  <si>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</si>
  <si>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</si>
  <si>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</si>
  <si>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</si>
  <si>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</si>
  <si>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</si>
  <si>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</si>
  <si>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</si>
  <si>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</si>
  <si>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</si>
  <si>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</si>
  <si>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</si>
  <si>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</si>
  <si>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</si>
  <si>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</si>
  <si>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</si>
  <si>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</si>
  <si>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</si>
  <si>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</si>
  <si>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</si>
  <si>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</si>
  <si>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</si>
  <si>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</si>
  <si>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</si>
  <si>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</si>
  <si>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</si>
  <si>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</si>
  <si>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</si>
  <si>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</si>
  <si>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</si>
  <si>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</si>
  <si>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</si>
  <si>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</si>
  <si>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</si>
  <si>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</si>
  <si>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</si>
  <si>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</si>
  <si>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</si>
  <si>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</si>
  <si>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</si>
  <si>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</si>
  <si>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</si>
  <si>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</si>
  <si>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</si>
  <si>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</si>
  <si>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</si>
  <si>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</si>
  <si>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</si>
  <si>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</si>
  <si>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</si>
  <si>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</si>
  <si>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</si>
  <si>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</si>
  <si>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</si>
  <si>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</si>
  <si>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</si>
  <si>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</si>
  <si>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</si>
  <si>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</si>
  <si>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</si>
  <si>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</si>
  <si>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</si>
  <si>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</si>
  <si>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</si>
  <si>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</si>
  <si>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</si>
  <si>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</si>
  <si>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</si>
  <si>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</si>
  <si>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</si>
  <si>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</si>
  <si>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</si>
  <si>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</si>
  <si>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</si>
  <si>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</si>
  <si>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</si>
  <si>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</si>
  <si>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</si>
  <si>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</si>
  <si>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</si>
  <si>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</si>
  <si>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</si>
  <si>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</si>
  <si>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</si>
  <si>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</si>
  <si>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</si>
  <si>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</si>
  <si>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</si>
  <si>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</si>
  <si>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</si>
  <si>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</si>
  <si>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</si>
  <si>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</si>
  <si>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</si>
  <si>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</si>
  <si>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</si>
  <si>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</si>
  <si>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</si>
  <si>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</si>
  <si>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</si>
  <si>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</si>
  <si>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</si>
  <si>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</si>
  <si>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</si>
  <si>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</si>
  <si>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</si>
  <si>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</si>
  <si>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</si>
  <si>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</si>
  <si>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</si>
  <si>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</si>
  <si>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</si>
  <si>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</si>
  <si>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</si>
  <si>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</si>
  <si>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</si>
  <si>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</si>
  <si>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</si>
  <si>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</si>
  <si>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</si>
  <si>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</si>
  <si>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</si>
  <si>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</si>
  <si>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</si>
  <si>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</si>
  <si>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</si>
  <si>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</si>
  <si>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</si>
  <si>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</si>
  <si>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</si>
  <si>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</si>
  <si>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</si>
  <si>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</si>
  <si>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</si>
  <si>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</si>
  <si>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</si>
  <si>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</si>
  <si>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</si>
  <si>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</si>
  <si>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</si>
  <si>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</si>
  <si>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</si>
  <si>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</si>
  <si>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</si>
  <si>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</si>
  <si>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</si>
  <si>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</si>
  <si>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</si>
  <si>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</si>
  <si>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</si>
  <si>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</si>
  <si>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</si>
  <si>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</si>
  <si>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</si>
  <si>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</si>
  <si>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</si>
  <si>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</si>
  <si>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</si>
  <si>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</si>
  <si>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</si>
  <si>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</si>
  <si>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</si>
  <si>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</si>
  <si>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</si>
  <si>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</si>
  <si>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</si>
  <si>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</si>
  <si>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</si>
  <si>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</si>
  <si>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</si>
  <si>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</si>
  <si>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</si>
  <si>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</si>
  <si>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</si>
  <si>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</si>
  <si>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</si>
  <si>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</si>
  <si>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</si>
  <si>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</si>
  <si>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</si>
  <si>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</si>
  <si>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</si>
  <si>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</si>
  <si>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</si>
  <si>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</si>
  <si>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</si>
  <si>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</si>
  <si>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</si>
  <si>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</si>
  <si>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</si>
  <si>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</si>
  <si>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</si>
  <si>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</si>
  <si>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</si>
  <si>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</si>
  <si>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</si>
  <si>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</si>
  <si>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</si>
  <si>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</si>
  <si>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</si>
  <si>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</si>
  <si>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</si>
  <si>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</si>
  <si>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</si>
  <si>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</si>
  <si>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</si>
  <si>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</si>
  <si>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</si>
  <si>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</si>
  <si>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</si>
  <si>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</si>
  <si>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</si>
  <si>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</si>
  <si>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</si>
  <si>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</si>
  <si>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</si>
  <si>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</si>
  <si>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</si>
  <si>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</si>
  <si>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</si>
  <si>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</si>
  <si>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</si>
  <si>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</si>
  <si>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</si>
  <si>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</si>
  <si>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</si>
  <si>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</si>
  <si>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</si>
  <si>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</si>
  <si>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</si>
  <si>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</si>
  <si>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</si>
  <si>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</si>
  <si>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</si>
  <si>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</si>
  <si>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</si>
  <si>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</si>
  <si>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</si>
  <si>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</si>
  <si>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</si>
  <si>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</si>
  <si>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</si>
  <si>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</si>
  <si>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</si>
  <si>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</si>
  <si>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</si>
  <si>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</si>
  <si>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</si>
  <si>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</si>
  <si>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</si>
  <si>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</si>
  <si>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</si>
  <si>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</si>
  <si>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</si>
  <si>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</si>
  <si>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</si>
  <si>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</si>
  <si>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</si>
  <si>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</si>
  <si>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</si>
  <si>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</si>
  <si>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</si>
  <si>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</si>
  <si>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</si>
  <si>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</si>
  <si>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</si>
  <si>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</si>
  <si>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</si>
  <si>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</si>
  <si>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</si>
  <si>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</si>
  <si>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</si>
  <si>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</si>
  <si>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</si>
  <si>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</si>
  <si>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</si>
  <si>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</si>
  <si>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</si>
  <si>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</si>
  <si>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</si>
  <si>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</si>
  <si>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</si>
  <si>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</si>
  <si>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</si>
  <si>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</si>
  <si>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</si>
  <si>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</si>
  <si>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</si>
  <si>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</si>
  <si>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</si>
  <si>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</si>
  <si>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</si>
  <si>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</si>
  <si>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</si>
  <si>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</si>
  <si>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</si>
  <si>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</si>
  <si>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</si>
  <si>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</si>
  <si>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</si>
  <si>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</si>
  <si>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</si>
  <si>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</si>
  <si>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</si>
  <si>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</si>
  <si>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</si>
  <si>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</si>
  <si>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</si>
  <si>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</si>
  <si>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</si>
  <si>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</si>
  <si>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</si>
  <si>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</si>
  <si>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</si>
  <si>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</si>
  <si>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</si>
  <si>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</si>
  <si>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</si>
  <si>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</si>
  <si>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</si>
  <si>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</si>
  <si>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</si>
  <si>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</si>
  <si>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</si>
  <si>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</si>
  <si>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</si>
  <si>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</si>
  <si>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</si>
  <si>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</si>
  <si>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</si>
  <si>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</si>
  <si>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</si>
  <si>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</si>
  <si>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</si>
  <si>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</si>
  <si>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</si>
  <si>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</si>
  <si>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</si>
  <si>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</si>
  <si>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</si>
  <si>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</si>
  <si>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</si>
  <si>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</si>
  <si>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</si>
  <si>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</si>
  <si>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</si>
  <si>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</si>
  <si>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</si>
  <si>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</si>
  <si>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</si>
  <si>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</si>
  <si>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</si>
  <si>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</si>
  <si>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</si>
  <si>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</si>
  <si>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</si>
  <si>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</si>
  <si>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</si>
  <si>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</si>
  <si>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</si>
  <si>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</si>
  <si>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</si>
  <si>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</si>
  <si>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</si>
  <si>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</si>
  <si>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</si>
  <si>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</si>
  <si>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</si>
  <si>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</si>
  <si>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</si>
  <si>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</si>
  <si>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</si>
  <si>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</si>
  <si>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</si>
  <si>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</si>
  <si>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</si>
  <si>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</si>
  <si>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</si>
  <si>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</si>
  <si>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</si>
  <si>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</si>
  <si>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</si>
  <si>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</si>
  <si>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</si>
  <si>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</si>
  <si>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</si>
  <si>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</si>
  <si>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</si>
  <si>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</si>
  <si>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</si>
  <si>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</si>
  <si>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</si>
  <si>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</si>
  <si>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</si>
  <si>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</si>
  <si>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</si>
  <si>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</si>
  <si>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</si>
  <si>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</si>
  <si>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</si>
  <si>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</si>
  <si>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</si>
  <si>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</si>
  <si>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</si>
  <si>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</si>
  <si>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</si>
  <si>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</si>
  <si>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</si>
  <si>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</si>
  <si>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</si>
  <si>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</si>
  <si>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</si>
  <si>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</si>
  <si>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</si>
  <si>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</si>
  <si>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</si>
  <si>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</si>
  <si>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</si>
  <si>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</si>
  <si>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</si>
  <si>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</si>
  <si>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</si>
  <si>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</si>
  <si>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</si>
  <si>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</si>
  <si>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</si>
  <si>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</si>
  <si>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</si>
  <si>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</si>
  <si>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</si>
  <si>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</si>
  <si>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</si>
  <si>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</si>
  <si>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</si>
  <si>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</si>
  <si>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</si>
  <si>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</si>
  <si>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</si>
  <si>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</si>
  <si>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</si>
  <si>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</si>
  <si>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</si>
  <si>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</si>
  <si>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</si>
  <si>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</si>
  <si>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</si>
  <si>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</si>
  <si>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</si>
  <si>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</si>
  <si>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</si>
  <si>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</si>
  <si>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</si>
  <si>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</si>
  <si>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</si>
  <si>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</si>
  <si>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</si>
  <si>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</si>
  <si>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</si>
  <si>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</si>
  <si>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</si>
  <si>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</si>
  <si>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</si>
  <si>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</si>
  <si>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</si>
  <si>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</si>
  <si>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</si>
  <si>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</si>
  <si>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</si>
  <si>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</si>
  <si>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</si>
  <si>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</si>
  <si>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</si>
  <si>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</si>
  <si>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</si>
  <si>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</si>
  <si>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</si>
  <si>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</si>
  <si>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</si>
  <si>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</si>
  <si>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</si>
  <si>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</si>
  <si>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</si>
  <si>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</si>
  <si>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</si>
  <si>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</si>
  <si>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</si>
  <si>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</si>
  <si>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</si>
  <si>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</si>
  <si>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</si>
  <si>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</si>
  <si>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</si>
  <si>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</si>
  <si>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</si>
  <si>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</si>
  <si>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</si>
  <si>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</si>
  <si>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</si>
  <si>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</si>
  <si>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</si>
  <si>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</si>
  <si>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</si>
  <si>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</si>
  <si>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</si>
  <si>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</si>
  <si>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</si>
  <si>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</si>
  <si>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</si>
  <si>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</si>
  <si>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</si>
  <si>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</si>
  <si>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</si>
  <si>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</si>
  <si>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</si>
  <si>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</si>
  <si>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</si>
  <si>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</si>
  <si>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</si>
  <si>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</si>
  <si>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</si>
  <si>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</si>
  <si>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</si>
  <si>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</si>
  <si>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</si>
  <si>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</si>
  <si>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</si>
  <si>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</si>
  <si>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</si>
  <si>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</si>
  <si>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</si>
  <si>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</si>
  <si>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</si>
  <si>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</si>
  <si>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</si>
  <si>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</si>
  <si>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</si>
  <si>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</si>
  <si>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</si>
  <si>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</si>
  <si>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</si>
  <si>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</si>
  <si>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</si>
  <si>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</si>
  <si>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</si>
  <si>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</si>
  <si>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</si>
  <si>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</si>
  <si>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</si>
  <si>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</si>
  <si>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</si>
  <si>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</si>
  <si>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</si>
  <si>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</si>
  <si>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</si>
  <si>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</si>
  <si>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</si>
  <si>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</si>
  <si>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</si>
  <si>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</si>
  <si>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</si>
  <si>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</si>
  <si>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</si>
  <si>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</si>
  <si>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</si>
  <si>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</si>
  <si>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</si>
  <si>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</si>
  <si>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</si>
  <si>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</si>
  <si>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</si>
  <si>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</si>
  <si>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</si>
  <si>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</si>
  <si>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</si>
  <si>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</si>
  <si>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</si>
  <si>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</si>
  <si>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</si>
  <si>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</si>
  <si>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</si>
  <si>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</si>
  <si>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</si>
  <si>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</si>
  <si>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</si>
  <si>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</si>
  <si>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</si>
  <si>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</si>
  <si>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</si>
  <si>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</si>
  <si>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</si>
  <si>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</si>
  <si>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</si>
  <si>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</si>
  <si>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</si>
  <si>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</si>
  <si>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</si>
  <si>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</si>
  <si>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</si>
  <si>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</si>
  <si>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</si>
  <si>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</si>
  <si>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</si>
  <si>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</si>
  <si>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</si>
  <si>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</si>
  <si>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</si>
  <si>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</si>
  <si>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</si>
  <si>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</si>
  <si>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</si>
  <si>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</si>
  <si>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</si>
  <si>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</si>
  <si>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</si>
  <si>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</si>
  <si>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</si>
  <si>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</si>
  <si>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</si>
  <si>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</si>
  <si>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</si>
  <si>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</si>
  <si>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</si>
  <si>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</si>
  <si>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</si>
  <si>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</si>
  <si>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</si>
  <si>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</si>
  <si>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</si>
  <si>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</si>
  <si>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</si>
  <si>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</si>
  <si>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</si>
  <si>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</si>
  <si>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</si>
  <si>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</si>
  <si>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</si>
  <si>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</si>
  <si>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</si>
  <si>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</si>
  <si>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</si>
  <si>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</si>
  <si>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</si>
  <si>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</si>
  <si>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</si>
  <si>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</si>
  <si>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</si>
  <si>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</si>
  <si>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</si>
  <si>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</si>
  <si>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</si>
  <si>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</si>
  <si>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</si>
  <si>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</si>
  <si>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</si>
  <si>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</si>
  <si>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</si>
  <si>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</si>
  <si>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</si>
  <si>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</si>
  <si>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</si>
  <si>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</si>
  <si>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</si>
  <si>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</si>
  <si>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</si>
  <si>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</si>
  <si>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</si>
  <si>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</si>
  <si>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</si>
  <si>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</si>
  <si>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</si>
  <si>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</si>
  <si>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</si>
  <si>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</si>
  <si>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</si>
  <si>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</si>
  <si>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</si>
  <si>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</si>
  <si>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</si>
  <si>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</si>
  <si>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</si>
  <si>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</si>
  <si>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</si>
  <si>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</si>
  <si>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</si>
  <si>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</si>
  <si>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</si>
  <si>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</si>
  <si>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</si>
  <si>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</si>
  <si>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</si>
  <si>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</si>
  <si>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</si>
  <si>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</si>
  <si>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</si>
  <si>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</si>
  <si>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</si>
  <si>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</si>
  <si>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</si>
  <si>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</si>
  <si>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</si>
  <si>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</si>
  <si>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</si>
  <si>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</si>
  <si>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</si>
  <si>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</si>
  <si>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</si>
  <si>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</si>
  <si>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</si>
  <si>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</si>
  <si>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</si>
  <si>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</si>
  <si>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</si>
  <si>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</si>
  <si>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</si>
  <si>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</si>
  <si>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</si>
  <si>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</si>
  <si>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</si>
  <si>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</si>
  <si>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</si>
  <si>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</si>
  <si>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</si>
  <si>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</si>
  <si>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</si>
  <si>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</si>
  <si>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</si>
  <si>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</si>
  <si>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</si>
  <si>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</si>
  <si>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</si>
  <si>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</si>
  <si>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</si>
  <si>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</si>
  <si>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</si>
  <si>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</si>
  <si>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</si>
  <si>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</si>
  <si>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</si>
  <si>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</si>
  <si>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</si>
  <si>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</si>
  <si>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</si>
  <si>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</si>
  <si>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</si>
  <si>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</si>
  <si>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</si>
  <si>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</si>
  <si>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</si>
  <si>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</si>
  <si>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</si>
  <si>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</si>
  <si>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</si>
  <si>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</si>
  <si>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</si>
  <si>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</si>
  <si>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</si>
  <si>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</si>
  <si>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</si>
  <si>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</si>
  <si>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</si>
  <si>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</si>
  <si>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</si>
  <si>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</si>
  <si>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</si>
  <si>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</si>
  <si>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</si>
  <si>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</si>
  <si>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</si>
  <si>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</si>
  <si>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</si>
  <si>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</si>
  <si>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</si>
  <si>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</si>
  <si>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</si>
  <si>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</si>
  <si>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</si>
  <si>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</si>
  <si>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</si>
  <si>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</si>
  <si>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</si>
  <si>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</si>
  <si>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</si>
  <si>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</si>
  <si>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</si>
  <si>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</si>
  <si>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</si>
  <si>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</si>
  <si>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</si>
  <si>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</si>
  <si>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</si>
  <si>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</si>
  <si>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</si>
  <si>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</si>
  <si>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</si>
  <si>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</si>
  <si>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</si>
  <si>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</si>
  <si>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</si>
  <si>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</si>
  <si>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</si>
  <si>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</si>
  <si>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</si>
  <si>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</si>
  <si>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</si>
  <si>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</si>
  <si>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</si>
  <si>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</si>
  <si>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</si>
  <si>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</si>
  <si>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</si>
  <si>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</si>
  <si>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</si>
  <si>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</si>
  <si>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</si>
  <si>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</si>
  <si>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</si>
  <si>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</si>
  <si>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</si>
  <si>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</si>
  <si>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</si>
  <si>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</si>
  <si>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</si>
  <si>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</si>
  <si>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</si>
  <si>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</si>
  <si>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</si>
  <si>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</si>
  <si>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</si>
  <si>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</si>
  <si>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</si>
  <si>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</si>
  <si>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</si>
  <si>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</si>
  <si>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</si>
  <si>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</si>
  <si>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</si>
  <si>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</si>
  <si>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</si>
  <si>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</si>
  <si>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</si>
  <si>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</si>
  <si>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</si>
  <si>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</si>
  <si>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</si>
  <si>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</si>
  <si>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</si>
  <si>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</si>
  <si>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</si>
  <si>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</si>
  <si>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</si>
  <si>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</si>
  <si>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</si>
  <si>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</si>
  <si>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</si>
  <si>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</si>
  <si>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</si>
  <si>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</si>
  <si>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</si>
  <si>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</si>
  <si>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</si>
  <si>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</si>
  <si>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</si>
  <si>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</si>
  <si>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</si>
  <si>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</si>
  <si>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</si>
  <si>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</si>
  <si>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</si>
  <si>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</si>
  <si>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</si>
  <si>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</si>
  <si>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</si>
  <si>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</si>
  <si>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</si>
  <si>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</si>
  <si>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</si>
  <si>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</si>
  <si>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</si>
  <si>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</si>
  <si>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</si>
  <si>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</si>
  <si>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</si>
  <si>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</si>
  <si>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</si>
  <si>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</si>
  <si>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</si>
  <si>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</si>
  <si>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</si>
  <si>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</si>
  <si>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</si>
  <si>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</si>
  <si>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</si>
  <si>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</si>
  <si>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</si>
  <si>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</si>
  <si>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</si>
  <si>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</si>
  <si>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</si>
  <si>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</si>
  <si>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</si>
  <si>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</si>
  <si>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</si>
  <si>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</si>
  <si>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</si>
  <si>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</si>
  <si>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</si>
  <si>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</si>
  <si>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</si>
  <si>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</si>
  <si>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</si>
  <si>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</si>
  <si>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</si>
  <si>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</si>
  <si>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</si>
  <si>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</si>
  <si>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</si>
  <si>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</si>
  <si>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</si>
  <si>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</si>
  <si>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</si>
  <si>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</si>
  <si>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</si>
  <si>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</si>
  <si>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</si>
  <si>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</si>
  <si>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</si>
  <si>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</si>
  <si>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</si>
  <si>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</si>
  <si>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</si>
  <si>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</si>
  <si>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</si>
  <si>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</si>
  <si>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</si>
  <si>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</si>
  <si>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</si>
  <si>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</si>
  <si>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</si>
  <si>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</si>
  <si>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</si>
  <si>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</si>
  <si>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</si>
  <si>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</si>
  <si>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</si>
  <si>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</si>
  <si>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</si>
  <si>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</si>
  <si>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</si>
  <si>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</si>
  <si>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</si>
  <si>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</si>
  <si>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</si>
  <si>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</si>
  <si>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</si>
  <si>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</si>
  <si>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</si>
  <si>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</si>
  <si>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</si>
  <si>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</si>
  <si>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</si>
  <si>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</si>
  <si>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</si>
  <si>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</si>
  <si>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</si>
  <si>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</si>
  <si>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</si>
  <si>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</si>
  <si>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</si>
  <si>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</si>
  <si>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</si>
  <si>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</si>
  <si>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</si>
  <si>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</si>
  <si>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</si>
  <si>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</si>
  <si>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</si>
  <si>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</si>
  <si>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</si>
  <si>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</si>
  <si>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</si>
  <si>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</si>
  <si>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</si>
  <si>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</si>
  <si>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</si>
  <si>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</si>
  <si>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</si>
  <si>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</si>
  <si>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</si>
  <si>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</si>
  <si>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</si>
  <si>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</si>
  <si>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</si>
  <si>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</si>
  <si>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</si>
  <si>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</si>
  <si>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</si>
  <si>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</si>
  <si>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</si>
  <si>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</si>
  <si>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</si>
  <si>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</si>
  <si>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</si>
  <si>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</si>
  <si>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</si>
  <si>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</si>
  <si>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</si>
  <si>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</si>
  <si>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</si>
  <si>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</si>
  <si>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</si>
  <si>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</si>
  <si>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</si>
  <si>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</si>
  <si>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</si>
  <si>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</si>
  <si>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</si>
  <si>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</si>
  <si>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</si>
  <si>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</si>
  <si>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</si>
  <si>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</si>
  <si>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</si>
  <si>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</si>
  <si>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</si>
  <si>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</si>
  <si>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</si>
  <si>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</si>
  <si>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</si>
  <si>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</si>
  <si>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</si>
  <si>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</si>
  <si>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</si>
  <si>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</si>
  <si>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</si>
  <si>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</si>
  <si>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</si>
  <si>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</si>
  <si>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</si>
  <si>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</si>
  <si>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</si>
  <si>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</si>
  <si>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</si>
  <si>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</si>
  <si>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</si>
  <si>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</si>
  <si>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</si>
  <si>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</si>
  <si>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</si>
  <si>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</si>
  <si>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</si>
  <si>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</si>
  <si>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</si>
  <si>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</si>
  <si>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</si>
  <si>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</si>
  <si>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</si>
  <si>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</si>
  <si>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</si>
  <si>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</si>
  <si>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</si>
  <si>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</si>
  <si>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</si>
  <si>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</si>
  <si>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</si>
  <si>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</si>
  <si>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</si>
  <si>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</si>
  <si>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</si>
  <si>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</si>
  <si>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</si>
  <si>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</si>
  <si>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</si>
  <si>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</si>
  <si>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</si>
  <si>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</si>
  <si>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</si>
  <si>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</si>
  <si>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</si>
  <si>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</si>
  <si>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</si>
  <si>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</si>
  <si>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</si>
  <si>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</si>
  <si>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</si>
  <si>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</si>
  <si>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</si>
  <si>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</si>
  <si>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</si>
  <si>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</si>
  <si>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</si>
  <si>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</si>
  <si>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</si>
  <si>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</si>
  <si>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</si>
  <si>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</si>
  <si>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</si>
  <si>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</si>
  <si>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</si>
  <si>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</si>
  <si>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</si>
  <si>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</si>
  <si>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</si>
  <si>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</si>
  <si>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</si>
  <si>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</si>
  <si>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</si>
  <si>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</si>
  <si>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</si>
  <si>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</si>
  <si>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</si>
  <si>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</si>
  <si>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</si>
  <si>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</si>
  <si>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</si>
  <si>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</si>
  <si>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</si>
  <si>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</si>
  <si>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</si>
  <si>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</si>
  <si>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</si>
  <si>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</si>
  <si>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</si>
  <si>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</si>
  <si>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</si>
  <si>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</si>
  <si>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</si>
  <si>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</si>
  <si>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</si>
  <si>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</si>
  <si>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</si>
  <si>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</si>
  <si>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</si>
  <si>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</si>
  <si>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</si>
  <si>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</si>
  <si>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</si>
  <si>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</si>
  <si>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</si>
  <si>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</si>
  <si>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</si>
  <si>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</si>
  <si>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</si>
  <si>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</si>
  <si>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</si>
  <si>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</si>
  <si>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</si>
  <si>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</si>
  <si>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</si>
  <si>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</si>
  <si>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</si>
  <si>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</si>
  <si>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</si>
  <si>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</si>
  <si>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</si>
  <si>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</si>
  <si>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</si>
  <si>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</si>
  <si>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</si>
  <si>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</si>
  <si>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</si>
  <si>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</si>
  <si>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</si>
  <si>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</si>
  <si>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</si>
  <si>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</si>
  <si>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</si>
  <si>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</si>
  <si>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</si>
  <si>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</si>
  <si>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</si>
  <si>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</si>
  <si>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</si>
  <si>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</si>
  <si>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</si>
  <si>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</si>
  <si>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</si>
  <si>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</si>
  <si>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</si>
  <si>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</si>
  <si>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</si>
  <si>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</si>
  <si>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</si>
  <si>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</si>
  <si>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</si>
  <si>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</si>
  <si>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</si>
  <si>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</si>
  <si>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</si>
  <si>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</si>
  <si>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</si>
  <si>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</si>
  <si>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</si>
  <si>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</si>
  <si>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</si>
  <si>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</si>
  <si>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</si>
  <si>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</si>
  <si>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</si>
  <si>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</si>
  <si>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</si>
  <si>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</si>
  <si>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</si>
  <si>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</si>
  <si>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</si>
  <si>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</si>
  <si>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</si>
  <si>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</si>
  <si>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</si>
  <si>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</si>
  <si>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</si>
  <si>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</si>
  <si>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</si>
  <si>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</si>
  <si>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</si>
  <si>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</si>
  <si>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</si>
  <si>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</si>
  <si>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</si>
  <si>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</si>
  <si>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</si>
  <si>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</si>
  <si>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</si>
  <si>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</si>
  <si>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</si>
  <si>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</si>
  <si>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</si>
  <si>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</si>
  <si>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</si>
  <si>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</si>
  <si>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</si>
  <si>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</si>
  <si>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</si>
  <si>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</si>
  <si>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</si>
  <si>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</si>
  <si>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</si>
  <si>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</si>
  <si>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</si>
  <si>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</si>
  <si>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</si>
  <si>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</si>
  <si>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</si>
  <si>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</si>
  <si>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</si>
  <si>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</si>
  <si>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</si>
  <si>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</si>
  <si>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</si>
  <si>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</si>
  <si>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</si>
  <si>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</si>
  <si>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</si>
  <si>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</si>
  <si>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</si>
  <si>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</si>
  <si>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</si>
  <si>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</si>
  <si>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</si>
  <si>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</si>
  <si>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</si>
  <si>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</si>
  <si>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</si>
  <si>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</si>
  <si>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</si>
  <si>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</si>
  <si>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</si>
  <si>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</si>
  <si>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</si>
  <si>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</si>
  <si>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</si>
  <si>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</si>
  <si>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</si>
  <si>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</si>
  <si>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</si>
  <si>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</si>
  <si>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</si>
  <si>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</si>
  <si>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</si>
  <si>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</si>
  <si>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</si>
  <si>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</si>
  <si>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</si>
  <si>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</si>
  <si>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</si>
  <si>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</si>
  <si>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</si>
  <si>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</si>
  <si>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</si>
  <si>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</si>
  <si>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</si>
  <si>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</si>
  <si>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</si>
  <si>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</si>
  <si>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</si>
  <si>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</si>
  <si>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</si>
  <si>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</si>
  <si>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</si>
  <si>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</si>
  <si>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</si>
  <si>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</si>
  <si>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</si>
  <si>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</si>
  <si>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</si>
  <si>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</si>
  <si>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</si>
  <si>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</si>
  <si>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</si>
  <si>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</si>
  <si>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</si>
  <si>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</si>
  <si>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</si>
  <si>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</si>
  <si>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</si>
  <si>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</si>
  <si>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</si>
  <si>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</si>
  <si>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</si>
  <si>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</si>
  <si>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</si>
  <si>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</si>
  <si>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</si>
  <si>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</si>
  <si>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</si>
  <si>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</si>
  <si>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</si>
  <si>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</si>
  <si>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</si>
  <si>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</si>
  <si>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</si>
  <si>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</si>
  <si>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</si>
  <si>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</si>
  <si>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</si>
  <si>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</si>
  <si>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</si>
  <si>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</si>
  <si>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</si>
  <si>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</si>
  <si>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</si>
  <si>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</si>
  <si>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</si>
  <si>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</si>
  <si>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</si>
  <si>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</si>
  <si>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</si>
  <si>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</si>
  <si>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</si>
  <si>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</si>
  <si>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</si>
  <si>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</si>
  <si>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</si>
  <si>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</si>
  <si>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</si>
  <si>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</si>
  <si>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</si>
  <si>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</si>
  <si>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</si>
  <si>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</si>
  <si>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</si>
  <si>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</si>
  <si>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</si>
  <si>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</si>
  <si>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</si>
  <si>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</si>
  <si>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</si>
  <si>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</si>
  <si>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</si>
  <si>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</si>
  <si>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</si>
  <si>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</si>
  <si>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</si>
  <si>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</si>
  <si>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</si>
  <si>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</si>
  <si>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</si>
  <si>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</si>
  <si>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</si>
  <si>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</si>
  <si>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</si>
  <si>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</si>
  <si>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</si>
  <si>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</si>
  <si>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</si>
  <si>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</si>
  <si>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</si>
  <si>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</si>
  <si>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</si>
  <si>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</si>
  <si>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</si>
  <si>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</si>
  <si>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</si>
  <si>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</si>
  <si>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</si>
  <si>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</si>
  <si>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</si>
  <si>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</si>
  <si>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</si>
  <si>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</si>
  <si>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</si>
  <si>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</si>
  <si>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</si>
  <si>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</si>
  <si>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</si>
  <si>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</si>
  <si>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</si>
  <si>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</si>
  <si>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</si>
  <si>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</si>
  <si>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</si>
  <si>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</si>
  <si>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</si>
  <si>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</si>
  <si>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</si>
  <si>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</si>
  <si>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</si>
  <si>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</si>
  <si>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</si>
  <si>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</si>
  <si>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</si>
  <si>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</si>
  <si>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</si>
  <si>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</si>
  <si>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</si>
  <si>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</si>
  <si>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</si>
  <si>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</si>
  <si>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</si>
  <si>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</si>
  <si>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</si>
  <si>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</si>
  <si>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</si>
  <si>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</si>
  <si>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</si>
  <si>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</si>
  <si>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</si>
  <si>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</si>
  <si>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</si>
  <si>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</si>
  <si>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</si>
  <si>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</si>
  <si>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</si>
  <si>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</si>
  <si>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</si>
  <si>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</si>
  <si>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</si>
  <si>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</si>
  <si>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</si>
  <si>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</si>
  <si>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</si>
  <si>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</si>
  <si>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</si>
  <si>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</si>
  <si>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</si>
  <si>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</si>
  <si>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</si>
  <si>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</si>
  <si>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</si>
  <si>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</si>
  <si>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</si>
  <si>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</si>
  <si>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</si>
  <si>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</si>
  <si>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</si>
  <si>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</si>
  <si>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</si>
  <si>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</si>
  <si>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</si>
  <si>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</si>
  <si>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</si>
  <si>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</si>
  <si>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</si>
  <si>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</si>
  <si>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</si>
  <si>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</si>
  <si>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</si>
  <si>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</si>
  <si>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</si>
  <si>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</si>
  <si>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</si>
  <si>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</si>
  <si>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</si>
  <si>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</si>
  <si>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</si>
  <si>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</si>
  <si>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</si>
  <si>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</si>
  <si>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</si>
  <si>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</si>
  <si>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</si>
  <si>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</si>
  <si>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</si>
  <si>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</si>
  <si>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</si>
  <si>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</si>
  <si>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</si>
  <si>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</si>
  <si>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</si>
  <si>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</si>
  <si>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</si>
  <si>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</si>
  <si>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</si>
  <si>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</si>
  <si>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</si>
  <si>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</si>
  <si>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</si>
  <si>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</si>
  <si>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</si>
  <si>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</si>
  <si>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</si>
  <si>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</si>
  <si>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</si>
  <si>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</si>
  <si>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</si>
  <si>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</si>
  <si>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</si>
  <si>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</si>
  <si>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</si>
  <si>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</si>
  <si>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</si>
  <si>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</si>
  <si>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</si>
  <si>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</si>
  <si>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</si>
  <si>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</si>
  <si>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</si>
  <si>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</si>
  <si>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</si>
  <si>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</si>
  <si>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</si>
  <si>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</si>
  <si>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</si>
  <si>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</si>
  <si>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</si>
  <si>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</si>
  <si>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</si>
  <si>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</si>
  <si>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</si>
  <si>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</si>
  <si>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</si>
  <si>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</si>
  <si>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</si>
  <si>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</si>
  <si>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</si>
  <si>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</si>
  <si>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</si>
  <si>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</si>
  <si>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</si>
  <si>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</si>
  <si>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</si>
  <si>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</si>
  <si>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</si>
  <si>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</si>
  <si>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</si>
  <si>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</si>
  <si>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</si>
  <si>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</si>
  <si>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</si>
  <si>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</si>
  <si>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</si>
  <si>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</si>
  <si>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</si>
  <si>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</si>
  <si>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</si>
  <si>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</si>
  <si>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</si>
  <si>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</si>
  <si>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</si>
  <si>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</si>
  <si>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</si>
  <si>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</si>
  <si>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</si>
  <si>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</si>
  <si>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</si>
  <si>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</si>
  <si>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</si>
  <si>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</si>
  <si>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</si>
  <si>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</si>
  <si>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</si>
  <si>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</si>
  <si>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</si>
  <si>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</si>
  <si>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</si>
  <si>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</si>
  <si>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</si>
  <si>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</si>
  <si>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</si>
  <si>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</si>
  <si>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</si>
  <si>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</si>
  <si>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</si>
  <si>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</si>
  <si>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</si>
  <si>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</si>
  <si>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</si>
  <si>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</si>
  <si>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</si>
  <si>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</si>
  <si>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</si>
  <si>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</si>
  <si>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</si>
  <si>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</si>
  <si>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</si>
  <si>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</si>
  <si>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</si>
  <si>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</si>
  <si>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</si>
  <si>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</si>
  <si>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</si>
  <si>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</si>
  <si>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</si>
  <si>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</si>
  <si>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</si>
  <si>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</si>
  <si>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</si>
  <si>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</si>
  <si>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</si>
  <si>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</si>
  <si>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</si>
  <si>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</si>
  <si>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</si>
  <si>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</si>
  <si>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</si>
  <si>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</si>
  <si>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</si>
  <si>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</si>
  <si>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</si>
  <si>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</si>
  <si>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</si>
  <si>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</si>
  <si>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</si>
  <si>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</si>
  <si>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</si>
  <si>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</si>
  <si>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</si>
  <si>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</si>
  <si>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</si>
  <si>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</si>
  <si>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</si>
  <si>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</si>
  <si>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</si>
  <si>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</si>
  <si>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</si>
  <si>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</si>
  <si>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</si>
  <si>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</si>
  <si>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</si>
  <si>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</si>
  <si>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</si>
  <si>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</si>
  <si>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</si>
  <si>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</si>
  <si>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</si>
  <si>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</si>
  <si>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</si>
  <si>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</si>
  <si>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</si>
  <si>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</si>
  <si>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</si>
  <si>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</si>
  <si>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</si>
  <si>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</si>
  <si>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</si>
  <si>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</si>
  <si>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</si>
  <si>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</si>
  <si>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</si>
  <si>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</si>
  <si>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</si>
  <si>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</si>
  <si>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</si>
  <si>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</si>
  <si>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</si>
  <si>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</si>
  <si>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</si>
  <si>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</si>
  <si>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</si>
  <si>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</si>
  <si>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</si>
  <si>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</si>
  <si>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</si>
  <si>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</si>
  <si>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</si>
  <si>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</si>
  <si>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</si>
  <si>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</si>
  <si>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</si>
  <si>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</si>
  <si>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</si>
  <si>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</si>
  <si>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</si>
  <si>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</si>
  <si>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</si>
  <si>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</si>
  <si>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</si>
  <si>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</si>
  <si>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</si>
  <si>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</si>
  <si>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</si>
  <si>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</si>
  <si>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</si>
  <si>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</si>
  <si>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</si>
  <si>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</si>
  <si>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</si>
  <si>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</si>
  <si>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</si>
  <si>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</si>
  <si>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</si>
  <si>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</si>
  <si>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</si>
  <si>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</si>
  <si>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</si>
  <si>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</si>
  <si>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</si>
  <si>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</si>
  <si>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</si>
  <si>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</si>
  <si>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</si>
  <si>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</si>
  <si>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</si>
  <si>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</si>
  <si>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</si>
  <si>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</si>
  <si>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</si>
  <si>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</si>
  <si>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</si>
  <si>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</si>
  <si>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</si>
  <si>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</si>
  <si>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</si>
  <si>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</si>
  <si>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</si>
  <si>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</si>
  <si>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</si>
  <si>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</si>
  <si>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</si>
  <si>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</si>
  <si>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</si>
  <si>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</si>
  <si>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</si>
  <si>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</si>
  <si>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</si>
  <si>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</si>
  <si>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</si>
  <si>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</si>
  <si>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</si>
  <si>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</si>
  <si>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</si>
  <si>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</si>
  <si>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</si>
  <si>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</si>
  <si>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</si>
  <si>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</si>
  <si>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</si>
  <si>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</si>
  <si>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</si>
  <si>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</si>
  <si>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</si>
  <si>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</si>
  <si>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</si>
  <si>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</si>
  <si>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</si>
  <si>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</si>
  <si>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</si>
  <si>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</si>
  <si>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</si>
  <si>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</si>
  <si>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</si>
  <si>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</si>
  <si>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</si>
  <si>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</si>
  <si>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</si>
  <si>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</si>
  <si>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</si>
  <si>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</si>
  <si>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</si>
  <si>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</si>
  <si>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</si>
  <si>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</si>
  <si>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</si>
  <si>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</si>
  <si>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</si>
  <si>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</si>
  <si>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</si>
  <si>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</si>
  <si>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</si>
  <si>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</si>
  <si>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</si>
  <si>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</si>
  <si>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</si>
  <si>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</si>
  <si>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</si>
  <si>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</si>
  <si>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</si>
  <si>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</si>
  <si>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</si>
  <si>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</si>
  <si>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</si>
  <si>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</si>
  <si>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</si>
  <si>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</si>
  <si>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</si>
  <si>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</si>
  <si>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</si>
  <si>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</si>
  <si>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</si>
  <si>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</si>
  <si>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</si>
  <si>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</si>
  <si>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</si>
  <si>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</si>
  <si>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</si>
  <si>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</si>
  <si>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</si>
  <si>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</si>
  <si>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</si>
  <si>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</si>
  <si>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</si>
  <si>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</si>
  <si>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</si>
  <si>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</si>
  <si>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</si>
  <si>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</si>
  <si>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</si>
  <si>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</si>
  <si>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</si>
  <si>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</si>
  <si>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</si>
  <si>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</si>
  <si>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</si>
  <si>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</si>
  <si>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</si>
  <si>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</si>
  <si>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</si>
  <si>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</si>
  <si>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</si>
  <si>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</si>
  <si>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</si>
  <si>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</si>
  <si>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</si>
  <si>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</si>
  <si>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</si>
  <si>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</si>
  <si>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</si>
  <si>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</si>
  <si>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</si>
  <si>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</si>
  <si>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</si>
  <si>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</si>
  <si>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</si>
  <si>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</si>
  <si>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</si>
  <si>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</si>
  <si>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</si>
  <si>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</si>
  <si>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</si>
  <si>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</si>
  <si>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</si>
  <si>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</si>
  <si>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</si>
  <si>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</si>
  <si>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</si>
  <si>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</si>
  <si>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</si>
  <si>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</si>
  <si>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</si>
  <si>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</si>
  <si>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</si>
  <si>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</si>
  <si>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</si>
  <si>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</si>
  <si>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</si>
  <si>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</si>
  <si>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</si>
  <si>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</si>
  <si>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</si>
  <si>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</si>
  <si>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</si>
  <si>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</si>
  <si>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</si>
  <si>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</si>
  <si>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</si>
  <si>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</si>
  <si>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</si>
  <si>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</si>
  <si>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</si>
  <si>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</si>
  <si>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</si>
  <si>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</si>
  <si>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</si>
  <si>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</si>
  <si>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</si>
  <si>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</si>
  <si>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</si>
  <si>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</si>
  <si>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</si>
  <si>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</si>
  <si>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</si>
  <si>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</si>
  <si>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</si>
  <si>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</si>
  <si>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</si>
  <si>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</si>
  <si>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</si>
  <si>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</si>
  <si>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</si>
  <si>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</si>
  <si>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</si>
  <si>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</si>
  <si>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</si>
  <si>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</si>
  <si>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</si>
  <si>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</si>
  <si>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</si>
  <si>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</si>
  <si>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</si>
  <si>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</si>
  <si>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</si>
  <si>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</si>
  <si>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</si>
  <si>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</si>
  <si>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</si>
  <si>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</si>
  <si>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</si>
  <si>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</si>
  <si>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</si>
  <si>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</si>
  <si>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</si>
  <si>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</si>
  <si>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</si>
  <si>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</si>
  <si>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</si>
  <si>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</si>
  <si>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</si>
  <si>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</si>
  <si>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</si>
  <si>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</si>
  <si>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</si>
  <si>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</si>
  <si>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</si>
  <si>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</si>
  <si>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</si>
  <si>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</si>
  <si>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</si>
  <si>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</si>
  <si>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</si>
  <si>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</si>
  <si>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</si>
  <si>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</si>
  <si>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</si>
  <si>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</si>
  <si>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</si>
  <si>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</si>
  <si>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</si>
  <si>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</si>
  <si>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</si>
  <si>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</si>
  <si>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</si>
  <si>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</si>
  <si>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</si>
  <si>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</si>
  <si>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</si>
  <si>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</si>
  <si>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</si>
  <si>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</si>
  <si>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</si>
  <si>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</si>
  <si>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</si>
  <si>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</si>
  <si>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</si>
  <si>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</si>
  <si>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</si>
  <si>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</si>
  <si>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</si>
  <si>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</si>
  <si>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</si>
  <si>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</si>
  <si>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</si>
  <si>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</si>
  <si>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</si>
  <si>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</si>
  <si>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</si>
  <si>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</si>
  <si>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</si>
  <si>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</si>
  <si>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</si>
  <si>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</si>
  <si>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</si>
  <si>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</si>
  <si>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</si>
  <si>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</si>
  <si>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</si>
  <si>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</si>
  <si>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</si>
  <si>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</si>
  <si>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</si>
  <si>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</si>
  <si>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</si>
  <si>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</si>
  <si>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</si>
  <si>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</si>
  <si>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</si>
  <si>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</si>
  <si>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</si>
  <si>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</si>
  <si>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</si>
  <si>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</si>
  <si>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</si>
  <si>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</si>
  <si>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</si>
  <si>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</si>
  <si>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</si>
  <si>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</si>
  <si>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</si>
  <si>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</si>
  <si>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</si>
  <si>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</si>
  <si>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</si>
  <si>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</si>
  <si>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</si>
  <si>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</si>
  <si>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</si>
  <si>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</si>
  <si>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</si>
  <si>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</si>
  <si>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</si>
  <si>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</si>
  <si>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</si>
  <si>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</si>
  <si>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</si>
  <si>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</si>
  <si>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</si>
  <si>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</si>
  <si>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</si>
  <si>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</si>
  <si>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</si>
  <si>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</si>
  <si>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</si>
  <si>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</si>
  <si>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</si>
  <si>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</si>
  <si>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</si>
  <si>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</si>
  <si>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</si>
  <si>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</si>
  <si>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</si>
  <si>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</si>
  <si>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</si>
  <si>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</si>
  <si>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</si>
  <si>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</si>
  <si>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</si>
  <si>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</si>
  <si>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</si>
  <si>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</si>
  <si>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</si>
  <si>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</si>
  <si>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</si>
  <si>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</si>
  <si>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</si>
  <si>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</si>
  <si>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</si>
  <si>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</si>
  <si>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</si>
  <si>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</si>
  <si>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</si>
  <si>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</si>
  <si>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</si>
  <si>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</si>
  <si>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</si>
  <si>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</si>
  <si>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</si>
  <si>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</si>
  <si>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</si>
  <si>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</si>
  <si>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</si>
  <si>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</si>
  <si>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</si>
  <si>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</si>
  <si>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</si>
  <si>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</si>
  <si>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</si>
  <si>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</si>
  <si>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</si>
  <si>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</si>
  <si>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</si>
  <si>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</si>
  <si>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</si>
  <si>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</si>
  <si>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</si>
  <si>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</si>
  <si>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</si>
  <si>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</si>
  <si>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</si>
  <si>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</si>
  <si>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</si>
  <si>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</si>
  <si>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</si>
  <si>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</si>
  <si>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</si>
  <si>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</si>
  <si>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</si>
  <si>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</si>
  <si>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</si>
  <si>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</si>
  <si>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</si>
  <si>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</si>
  <si>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</si>
  <si>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</si>
  <si>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</si>
  <si>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</si>
  <si>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</si>
  <si>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</si>
  <si>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</si>
  <si>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</si>
  <si>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</si>
  <si>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</si>
  <si>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</si>
  <si>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</si>
  <si>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</si>
  <si>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</si>
  <si>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</si>
  <si>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</si>
  <si>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</si>
  <si>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</si>
  <si>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</si>
  <si>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</si>
  <si>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</si>
  <si>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</si>
  <si>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</si>
  <si>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</si>
  <si>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</si>
  <si>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</si>
  <si>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</si>
  <si>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</si>
  <si>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</si>
  <si>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</si>
  <si>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</si>
  <si>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</si>
  <si>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</si>
  <si>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</si>
  <si>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</si>
  <si>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</si>
  <si>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</si>
  <si>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</si>
  <si>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</si>
  <si>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</si>
  <si>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</si>
  <si>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</si>
  <si>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</si>
  <si>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</si>
  <si>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</si>
  <si>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</si>
  <si>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</si>
  <si>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</si>
  <si>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</si>
  <si>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</si>
  <si>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</si>
  <si>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</si>
  <si>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</si>
  <si>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</si>
  <si>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</si>
  <si>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</si>
  <si>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</si>
  <si>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</si>
  <si>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</si>
  <si>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</si>
  <si>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</si>
  <si>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</si>
  <si>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</si>
  <si>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</si>
  <si>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</si>
  <si>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</si>
  <si>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</si>
  <si>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</si>
  <si>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</si>
  <si>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</si>
  <si>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</si>
  <si>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</si>
  <si>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</si>
  <si>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</si>
  <si>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</si>
  <si>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</si>
  <si>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</si>
  <si>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</si>
  <si>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</si>
  <si>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</si>
  <si>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</si>
  <si>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</si>
  <si>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</si>
  <si>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</si>
  <si>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</si>
  <si>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</si>
  <si>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</si>
  <si>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</si>
  <si>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</si>
  <si>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</si>
  <si>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</si>
  <si>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</si>
  <si>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</si>
  <si>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</si>
  <si>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</si>
  <si>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</si>
  <si>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</si>
  <si>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</si>
  <si>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</si>
  <si>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</si>
  <si>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</si>
  <si>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</si>
  <si>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</si>
  <si>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</si>
  <si>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</si>
  <si>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</si>
  <si>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</si>
  <si>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</si>
  <si>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</si>
  <si>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</si>
  <si>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</si>
  <si>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</si>
  <si>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</si>
  <si>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</si>
  <si>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</si>
  <si>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</si>
  <si>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</si>
  <si>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</si>
  <si>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</si>
  <si>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</si>
  <si>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</si>
  <si>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</si>
  <si>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</si>
  <si>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</si>
  <si>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</si>
  <si>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</si>
  <si>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</si>
  <si>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</si>
  <si>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</si>
  <si>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</si>
  <si>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</si>
  <si>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</si>
  <si>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</si>
  <si>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</si>
  <si>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</si>
  <si>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</si>
  <si>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</si>
  <si>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</si>
  <si>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</si>
  <si>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</si>
  <si>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</si>
  <si>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</si>
  <si>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</si>
  <si>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</si>
  <si>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</si>
  <si>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</si>
  <si>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</si>
  <si>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</si>
  <si>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</si>
  <si>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</si>
  <si>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</si>
  <si>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</si>
  <si>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</si>
  <si>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</si>
  <si>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</si>
  <si>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</si>
  <si>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</si>
  <si>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</si>
  <si>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</si>
  <si>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</si>
  <si>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</si>
  <si>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</si>
  <si>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</si>
  <si>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</si>
  <si>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</si>
  <si>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</si>
  <si>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</si>
  <si>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</si>
  <si>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</si>
  <si>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</si>
  <si>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</si>
  <si>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</si>
  <si>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</si>
  <si>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</si>
  <si>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</si>
  <si>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</si>
  <si>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</si>
  <si>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</si>
  <si>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</si>
  <si>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</si>
  <si>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</si>
  <si>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</si>
  <si>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</si>
  <si>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</si>
  <si>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</si>
  <si>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</si>
  <si>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</si>
  <si>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</si>
  <si>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</si>
  <si>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</si>
  <si>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</si>
  <si>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</si>
  <si>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</si>
  <si>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</si>
  <si>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</si>
  <si>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</si>
  <si>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</si>
  <si>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</si>
  <si>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</si>
  <si>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</si>
  <si>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</si>
  <si>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</si>
  <si>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</si>
  <si>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</si>
  <si>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</si>
  <si>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</si>
  <si>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</si>
  <si>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</si>
  <si>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</si>
  <si>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</si>
  <si>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</si>
  <si>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</si>
  <si>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</si>
  <si>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</si>
  <si>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</si>
  <si>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</si>
  <si>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</si>
  <si>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</si>
  <si>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</si>
  <si>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</si>
  <si>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</si>
  <si>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</si>
  <si>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</si>
  <si>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</si>
  <si>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</si>
  <si>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</si>
  <si>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</si>
  <si>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</si>
  <si>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</si>
  <si>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</si>
  <si>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</si>
  <si>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</si>
  <si>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</si>
  <si>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</si>
  <si>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</si>
  <si>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</si>
  <si>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</si>
  <si>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</si>
  <si>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</si>
  <si>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</si>
  <si>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</si>
  <si>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</si>
  <si>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</si>
  <si>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</si>
  <si>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</si>
  <si>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</si>
  <si>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</si>
  <si>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</si>
  <si>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</si>
  <si>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</si>
  <si>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</si>
  <si>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</si>
  <si>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</si>
  <si>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</si>
  <si>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</si>
  <si>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</si>
  <si>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</si>
  <si>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</si>
  <si>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</si>
  <si>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</si>
  <si>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</si>
  <si>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</si>
  <si>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</si>
  <si>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</si>
  <si>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</si>
  <si>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</si>
  <si>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</si>
  <si>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</si>
  <si>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</si>
  <si>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</si>
  <si>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</si>
  <si>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</si>
  <si>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</si>
  <si>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</si>
  <si>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</si>
  <si>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</si>
  <si>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</si>
  <si>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</si>
  <si>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</si>
  <si>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</si>
  <si>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</si>
  <si>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</si>
  <si>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</si>
  <si>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</si>
  <si>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</si>
  <si>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</si>
  <si>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</si>
  <si>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</si>
  <si>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</si>
  <si>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</si>
  <si>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</si>
  <si>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</si>
  <si>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</si>
  <si>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</si>
  <si>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</si>
  <si>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</si>
  <si>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</si>
  <si>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</si>
  <si>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</si>
  <si>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</si>
  <si>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</si>
  <si>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</si>
  <si>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</si>
  <si>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</si>
  <si>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</si>
  <si>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</si>
  <si>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</si>
  <si>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</si>
  <si>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</si>
  <si>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</si>
  <si>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</si>
  <si>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</si>
  <si>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</si>
  <si>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</si>
  <si>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</si>
  <si>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</si>
  <si>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</si>
  <si>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</si>
  <si>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</si>
  <si>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</si>
  <si>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</si>
  <si>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</si>
  <si>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</si>
  <si>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</si>
  <si>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</si>
  <si>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</si>
  <si>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</si>
  <si>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</si>
  <si>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</si>
  <si>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</si>
  <si>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</si>
  <si>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</si>
  <si>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</si>
  <si>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</si>
  <si>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</si>
  <si>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</si>
  <si>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</si>
  <si>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</si>
  <si>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</si>
  <si>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</si>
  <si>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</si>
  <si>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</si>
  <si>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</si>
  <si>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</si>
  <si>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</si>
  <si>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</si>
  <si>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</si>
  <si>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</si>
  <si>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</si>
  <si>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</si>
  <si>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</si>
  <si>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</si>
  <si>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</si>
  <si>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</si>
  <si>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</si>
  <si>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</si>
  <si>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</si>
  <si>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</si>
  <si>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</si>
  <si>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</si>
  <si>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</si>
  <si>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</si>
  <si>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</si>
  <si>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</si>
  <si>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</si>
  <si>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</si>
  <si>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</si>
  <si>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</si>
  <si>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</si>
  <si>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</si>
  <si>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</si>
  <si>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</si>
  <si>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</si>
  <si>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</si>
  <si>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</si>
  <si>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</si>
  <si>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</si>
  <si>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</si>
  <si>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</si>
  <si>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</si>
  <si>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</si>
  <si>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</si>
  <si>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</si>
  <si>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</si>
  <si>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</si>
  <si>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</si>
  <si>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</si>
  <si>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</si>
  <si>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</si>
  <si>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</si>
  <si>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</si>
  <si>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</si>
  <si>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</si>
  <si>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</si>
  <si>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</si>
  <si>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</si>
  <si>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</si>
  <si>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</si>
  <si>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</si>
  <si>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</si>
  <si>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</si>
  <si>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</si>
  <si>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</si>
  <si>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</si>
  <si>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</si>
  <si>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</si>
  <si>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</si>
  <si>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</si>
  <si>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</si>
  <si>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</si>
  <si>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</si>
  <si>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</si>
  <si>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</si>
  <si>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</si>
  <si>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</si>
  <si>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</si>
  <si>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</si>
  <si>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</si>
  <si>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</si>
  <si>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</si>
  <si>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</si>
  <si>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</si>
  <si>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</si>
  <si>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</si>
  <si>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</si>
  <si>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</si>
  <si>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</si>
  <si>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</si>
  <si>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</si>
  <si>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</si>
  <si>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</si>
  <si>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</si>
  <si>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</si>
  <si>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</si>
  <si>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</si>
  <si>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</si>
  <si>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</si>
  <si>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</si>
  <si>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</si>
  <si>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</si>
  <si>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</si>
  <si>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</si>
  <si>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</si>
  <si>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</si>
  <si>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</si>
  <si>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</si>
  <si>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</si>
  <si>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</si>
  <si>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</si>
  <si>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</si>
  <si>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</si>
  <si>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</si>
  <si>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</si>
  <si>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</si>
  <si>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</si>
  <si>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</si>
  <si>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</si>
  <si>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</si>
  <si>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</si>
  <si>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</si>
  <si>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</si>
  <si>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</si>
  <si>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</si>
  <si>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</si>
  <si>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</si>
  <si>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</si>
  <si>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</si>
  <si>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</si>
  <si>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</si>
  <si>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</si>
  <si>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</si>
  <si>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</si>
  <si>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</si>
  <si>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</si>
  <si>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</si>
  <si>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</si>
  <si>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</si>
  <si>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</si>
  <si>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</si>
  <si>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</si>
  <si>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</si>
  <si>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</si>
  <si>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</si>
  <si>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</si>
  <si>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</si>
  <si>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</si>
  <si>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</si>
  <si>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</si>
  <si>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</si>
  <si>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</si>
  <si>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</si>
  <si>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</si>
  <si>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</si>
  <si>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</si>
  <si>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</si>
  <si>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</si>
  <si>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</si>
  <si>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</si>
  <si>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</si>
  <si>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</si>
  <si>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</si>
  <si>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</si>
  <si>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</si>
  <si>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</si>
  <si>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</si>
  <si>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</si>
  <si>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</si>
  <si>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</si>
  <si>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</si>
  <si>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</si>
  <si>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</si>
  <si>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</si>
  <si>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</si>
  <si>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</si>
  <si>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</si>
  <si>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</si>
  <si>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</si>
  <si>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</si>
  <si>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</si>
  <si>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</si>
  <si>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</si>
  <si>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</si>
  <si>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</si>
  <si>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</si>
  <si>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</si>
  <si>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</si>
  <si>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</si>
  <si>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</si>
  <si>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</si>
  <si>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</si>
  <si>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</si>
  <si>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</si>
  <si>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</si>
  <si>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</si>
  <si>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</si>
  <si>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</si>
  <si>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</si>
  <si>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</si>
  <si>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</si>
  <si>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</si>
  <si>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</si>
  <si>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</si>
  <si>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</si>
  <si>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</si>
  <si>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</si>
  <si>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</si>
  <si>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</si>
  <si>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</si>
  <si>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</si>
  <si>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</si>
  <si>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</si>
  <si>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</si>
  <si>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</si>
  <si>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</si>
  <si>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</si>
  <si>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</si>
  <si>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</si>
  <si>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</si>
  <si>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</si>
  <si>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</si>
  <si>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</si>
  <si>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</si>
  <si>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</si>
  <si>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</si>
  <si>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</si>
  <si>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</si>
  <si>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</si>
  <si>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</si>
  <si>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</si>
  <si>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</si>
  <si>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</si>
  <si>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</si>
  <si>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</si>
  <si>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</si>
  <si>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</si>
  <si>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</si>
  <si>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</si>
  <si>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</si>
  <si>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</si>
  <si>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</si>
  <si>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</si>
  <si>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</si>
  <si>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</si>
  <si>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</si>
  <si>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</si>
  <si>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</si>
  <si>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</si>
  <si>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</si>
  <si>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</si>
  <si>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</si>
  <si>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</si>
  <si>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</si>
  <si>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</si>
  <si>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</si>
  <si>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</si>
  <si>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</si>
  <si>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</si>
  <si>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</si>
  <si>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</si>
  <si>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</si>
  <si>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</si>
  <si>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</si>
  <si>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</si>
  <si>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</si>
  <si>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</si>
  <si>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</si>
  <si>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</si>
  <si>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</si>
  <si>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</si>
  <si>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</si>
  <si>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</si>
  <si>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</si>
  <si>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</si>
  <si>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</si>
  <si>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</si>
  <si>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</si>
  <si>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</si>
  <si>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</si>
  <si>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</si>
  <si>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</si>
  <si>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</si>
  <si>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</si>
  <si>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</si>
  <si>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</si>
  <si>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</si>
  <si>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</si>
  <si>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</si>
  <si>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</si>
  <si>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</si>
  <si>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</si>
  <si>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</si>
  <si>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</si>
  <si>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</si>
  <si>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</si>
  <si>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</si>
  <si>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</si>
  <si>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</si>
  <si>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</si>
  <si>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</si>
  <si>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</si>
  <si>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</si>
  <si>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</si>
  <si>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</si>
  <si>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</si>
  <si>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</si>
  <si>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</si>
  <si>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</si>
  <si>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</si>
  <si>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</si>
  <si>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</si>
  <si>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</si>
  <si>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</si>
  <si>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</si>
  <si>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</si>
  <si>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</si>
  <si>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</si>
  <si>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</si>
  <si>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</si>
  <si>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</si>
  <si>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</si>
  <si>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</si>
  <si>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</si>
  <si>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</si>
  <si>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</si>
  <si>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</si>
  <si>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</si>
  <si>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</si>
  <si>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</si>
  <si>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</si>
  <si>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</si>
  <si>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</si>
  <si>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</si>
  <si>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</si>
  <si>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</si>
  <si>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</si>
  <si>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</si>
  <si>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</si>
  <si>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</si>
  <si>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</si>
  <si>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</si>
  <si>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</si>
  <si>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</si>
  <si>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</si>
  <si>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</si>
  <si>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</si>
  <si>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</si>
  <si>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</si>
  <si>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</si>
  <si>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</si>
  <si>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</si>
  <si>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</si>
  <si>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</si>
  <si>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</si>
  <si>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</si>
  <si>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</si>
  <si>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</si>
  <si>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</si>
  <si>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</si>
  <si>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</si>
  <si>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</si>
  <si>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</si>
  <si>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</si>
  <si>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</si>
  <si>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</si>
  <si>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</si>
  <si>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</si>
  <si>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</si>
  <si>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</si>
  <si>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</si>
  <si>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</si>
  <si>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</si>
  <si>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</si>
  <si>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</si>
  <si>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</si>
  <si>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</si>
  <si>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</si>
  <si>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</si>
  <si>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</si>
  <si>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</si>
  <si>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</si>
  <si>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</si>
  <si>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</si>
  <si>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</si>
  <si>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</si>
  <si>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</si>
  <si>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</si>
  <si>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</si>
  <si>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</si>
  <si>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</si>
  <si>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</si>
  <si>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</si>
  <si>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</si>
  <si>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</si>
  <si>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</si>
  <si>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</si>
  <si>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</si>
  <si>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</si>
  <si>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</si>
  <si>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</si>
  <si>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</si>
  <si>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</si>
  <si>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</si>
  <si>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</si>
  <si>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</si>
  <si>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</si>
  <si>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</si>
  <si>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</si>
  <si>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</si>
  <si>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</si>
  <si>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</si>
  <si>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</si>
  <si>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</si>
  <si>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</si>
  <si>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</si>
  <si>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</si>
  <si>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</si>
  <si>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</si>
  <si>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</si>
  <si>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</si>
  <si>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</si>
  <si>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</si>
  <si>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</si>
  <si>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</si>
  <si>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</si>
  <si>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</si>
  <si>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</si>
  <si>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</si>
  <si>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</si>
  <si>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</si>
  <si>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</si>
  <si>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</si>
  <si>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</si>
  <si>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</si>
  <si>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</si>
  <si>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</si>
  <si>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</si>
  <si>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</si>
  <si>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</si>
  <si>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</si>
  <si>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</si>
  <si>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</si>
  <si>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</si>
  <si>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</si>
  <si>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</si>
  <si>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</si>
  <si>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</si>
  <si>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</si>
  <si>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</si>
  <si>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</si>
  <si>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</si>
  <si>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</si>
  <si>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</si>
  <si>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</si>
  <si>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</si>
  <si>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</si>
  <si>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</si>
  <si>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</si>
  <si>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</si>
  <si>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</si>
  <si>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</si>
  <si>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</si>
  <si>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</si>
  <si>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</si>
  <si>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</si>
  <si>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</si>
  <si>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</si>
  <si>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</si>
  <si>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</si>
  <si>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</si>
  <si>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</si>
  <si>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</si>
  <si>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</si>
  <si>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</si>
  <si>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</si>
  <si>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</si>
  <si>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</si>
  <si>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</si>
  <si>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</si>
  <si>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</si>
  <si>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</si>
  <si>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</si>
  <si>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</si>
  <si>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</si>
  <si>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</si>
  <si>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</si>
  <si>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</si>
  <si>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</si>
  <si>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</si>
  <si>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</si>
  <si>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</si>
  <si>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</si>
  <si>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</si>
  <si>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</si>
  <si>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</si>
  <si>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</si>
  <si>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</si>
  <si>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</si>
  <si>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</si>
  <si>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</si>
  <si>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</si>
  <si>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</si>
  <si>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</si>
  <si>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</si>
  <si>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</si>
  <si>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</si>
  <si>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</si>
  <si>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</si>
  <si>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</si>
  <si>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</si>
  <si>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</si>
  <si>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</si>
  <si>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</si>
  <si>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</si>
  <si>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</si>
  <si>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</si>
  <si>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</si>
  <si>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</si>
  <si>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</si>
  <si>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</si>
  <si>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</si>
  <si>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</si>
  <si>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</si>
  <si>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</si>
  <si>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</si>
  <si>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</si>
  <si>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</si>
  <si>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</si>
  <si>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</si>
  <si>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</si>
  <si>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</si>
  <si>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</si>
  <si>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</si>
  <si>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</si>
  <si>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</si>
  <si>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</si>
  <si>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</si>
  <si>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</si>
  <si>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</si>
  <si>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</si>
  <si>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</si>
  <si>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</si>
  <si>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</si>
  <si>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</si>
  <si>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</si>
  <si>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</si>
  <si>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</si>
  <si>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</si>
  <si>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</si>
  <si>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</si>
  <si>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</si>
  <si>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</si>
  <si>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</si>
  <si>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</si>
  <si>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</si>
  <si>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</si>
  <si>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</si>
  <si>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</si>
  <si>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</si>
  <si>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</si>
  <si>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</si>
  <si>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</si>
  <si>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</si>
  <si>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</si>
  <si>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</si>
  <si>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</si>
  <si>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</si>
  <si>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</si>
  <si>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</si>
  <si>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</si>
  <si>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</si>
  <si>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</si>
  <si>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</si>
  <si>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</si>
  <si>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</si>
  <si>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</si>
  <si>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</si>
  <si>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</si>
  <si>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</si>
  <si>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</si>
  <si>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</si>
  <si>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</si>
  <si>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</si>
  <si>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</si>
  <si>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</si>
  <si>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</si>
  <si>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</si>
  <si>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</si>
  <si>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</si>
  <si>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</si>
  <si>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</si>
  <si>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</si>
  <si>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</si>
  <si>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</si>
  <si>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</si>
  <si>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</si>
  <si>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</si>
  <si>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</si>
  <si>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</si>
  <si>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</si>
  <si>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</si>
  <si>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</si>
  <si>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</si>
  <si>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</si>
  <si>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</si>
  <si>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</si>
  <si>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</si>
  <si>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</si>
  <si>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</si>
  <si>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</si>
  <si>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</si>
  <si>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</si>
  <si>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</si>
  <si>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</si>
  <si>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</si>
  <si>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</si>
  <si>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</si>
  <si>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</si>
  <si>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</si>
  <si>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</si>
  <si>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</si>
  <si>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</si>
  <si>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</si>
  <si>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</si>
  <si>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</si>
  <si>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</si>
  <si>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</si>
  <si>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</si>
  <si>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</si>
  <si>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</si>
  <si>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</si>
  <si>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</si>
  <si>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</si>
  <si>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</si>
  <si>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</si>
  <si>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</si>
  <si>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</si>
  <si>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</si>
  <si>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</si>
  <si>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</si>
  <si>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</si>
  <si>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</si>
  <si>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</si>
  <si>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</si>
  <si>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</si>
  <si>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</si>
  <si>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</si>
  <si>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</si>
  <si>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</si>
  <si>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</si>
  <si>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</si>
  <si>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</si>
  <si>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</si>
  <si>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</si>
  <si>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</si>
  <si>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</si>
  <si>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</si>
  <si>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</si>
  <si>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</si>
  <si>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</si>
  <si>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</si>
  <si>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</si>
  <si>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</si>
  <si>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</si>
  <si>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</si>
  <si>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</si>
  <si>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</si>
  <si>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</si>
  <si>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</si>
  <si>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</si>
  <si>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</si>
  <si>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</si>
  <si>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</si>
  <si>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</si>
  <si>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</si>
  <si>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</si>
  <si>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</si>
  <si>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</si>
  <si>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</si>
  <si>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</si>
  <si>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</si>
  <si>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</si>
  <si>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</si>
  <si>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</si>
  <si>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</si>
  <si>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</si>
  <si>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</si>
  <si>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</si>
  <si>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</si>
  <si>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</si>
  <si>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</si>
  <si>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</si>
  <si>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</si>
  <si>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</si>
  <si>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</si>
  <si>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</si>
  <si>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</si>
  <si>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</si>
  <si>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</si>
  <si>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</si>
  <si>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</si>
  <si>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</si>
  <si>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</si>
  <si>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</si>
  <si>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</si>
  <si>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</si>
  <si>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</si>
  <si>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</si>
  <si>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</si>
  <si>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</si>
  <si>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</si>
  <si>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</si>
  <si>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</si>
  <si>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</si>
  <si>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</si>
  <si>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</si>
  <si>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</si>
  <si>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</si>
  <si>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</si>
  <si>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</si>
  <si>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</si>
  <si>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</si>
  <si>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</si>
  <si>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</si>
  <si>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</si>
  <si>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</si>
  <si>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</si>
  <si>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</si>
  <si>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</si>
  <si>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</si>
  <si>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</si>
  <si>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</si>
  <si>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</si>
  <si>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</si>
  <si>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</si>
  <si>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</si>
  <si>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</si>
  <si>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</si>
  <si>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</si>
  <si>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</si>
  <si>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</si>
  <si>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</si>
  <si>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</si>
  <si>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</si>
  <si>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</si>
  <si>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</si>
  <si>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</si>
  <si>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</si>
  <si>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</si>
  <si>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</si>
  <si>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</si>
  <si>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</si>
  <si>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</si>
  <si>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</si>
  <si>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</si>
  <si>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</si>
  <si>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</si>
  <si>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</si>
  <si>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</si>
  <si>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</si>
  <si>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</si>
  <si>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</si>
  <si>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</si>
  <si>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</si>
  <si>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</si>
  <si>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</si>
  <si>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</si>
  <si>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</si>
  <si>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</si>
  <si>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</si>
  <si>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</si>
  <si>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</si>
  <si>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</si>
  <si>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</si>
  <si>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</si>
  <si>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</si>
  <si>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</si>
  <si>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</si>
  <si>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</si>
  <si>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</si>
  <si>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</si>
  <si>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</si>
  <si>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</si>
  <si>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</si>
  <si>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</si>
  <si>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</si>
  <si>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</si>
  <si>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</si>
  <si>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</si>
  <si>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</si>
  <si>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</si>
  <si>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</si>
  <si>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</si>
  <si>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</si>
  <si>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</si>
  <si>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</si>
  <si>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</si>
  <si>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</si>
  <si>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</si>
  <si>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</si>
  <si>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</si>
  <si>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</si>
  <si>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</si>
  <si>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</si>
  <si>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</si>
  <si>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</si>
  <si>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</si>
  <si>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</si>
  <si>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</si>
  <si>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</si>
  <si>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</si>
  <si>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</si>
  <si>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</si>
  <si>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</si>
  <si>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</si>
  <si>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</si>
  <si>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</si>
  <si>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</si>
  <si>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</si>
  <si>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</si>
  <si>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</si>
  <si>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</si>
  <si>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</si>
  <si>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</si>
  <si>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</si>
  <si>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</si>
  <si>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</si>
  <si>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</si>
  <si>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</si>
  <si>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</si>
  <si>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</si>
  <si>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</si>
  <si>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</si>
  <si>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</si>
  <si>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</si>
  <si>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</si>
  <si>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</si>
  <si>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</si>
  <si>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</si>
  <si>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</si>
  <si>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</si>
  <si>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</si>
  <si>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</si>
  <si>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</si>
  <si>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</si>
  <si>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</si>
  <si>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</si>
  <si>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</si>
  <si>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</si>
  <si>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</si>
  <si>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</si>
  <si>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</si>
  <si>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</si>
  <si>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</si>
  <si>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</si>
  <si>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</si>
  <si>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</si>
  <si>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</si>
  <si>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</si>
  <si>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</si>
  <si>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</si>
  <si>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</si>
  <si>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</si>
  <si>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</si>
  <si>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</si>
  <si>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</si>
  <si>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</si>
  <si>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</si>
  <si>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</si>
  <si>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</si>
  <si>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</si>
  <si>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</si>
  <si>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</si>
  <si>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</si>
  <si>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</si>
  <si>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</si>
  <si>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</si>
  <si>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</si>
  <si>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</si>
  <si>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</si>
  <si>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</si>
  <si>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</si>
  <si>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</si>
  <si>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</si>
  <si>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</si>
  <si>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</si>
  <si>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</si>
  <si>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</si>
  <si>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</si>
  <si>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</si>
  <si>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</si>
  <si>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</si>
  <si>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</si>
  <si>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</si>
  <si>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</si>
  <si>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</si>
  <si>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</si>
  <si>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</si>
  <si>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</si>
  <si>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</si>
  <si>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</si>
  <si>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</si>
  <si>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</si>
  <si>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</si>
  <si>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</si>
  <si>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</si>
  <si>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</si>
  <si>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</si>
  <si>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</si>
  <si>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</si>
  <si>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</si>
  <si>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</si>
  <si>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</si>
  <si>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</si>
  <si>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</si>
  <si>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</si>
  <si>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</si>
  <si>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</si>
  <si>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</si>
  <si>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</si>
  <si>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</si>
  <si>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</si>
  <si>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</si>
  <si>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</si>
  <si>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</si>
  <si>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</si>
  <si>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</si>
  <si>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</si>
  <si>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</si>
  <si>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</si>
  <si>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</si>
  <si>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</si>
  <si>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</si>
  <si>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</si>
  <si>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</si>
  <si>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</si>
  <si>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</si>
  <si>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</si>
  <si>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</si>
  <si>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</si>
  <si>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</si>
  <si>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</si>
  <si>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</si>
  <si>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</si>
  <si>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</si>
  <si>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</si>
  <si>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</si>
  <si>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</si>
  <si>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</si>
  <si>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</si>
  <si>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</si>
  <si>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</si>
  <si>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</si>
  <si>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</si>
  <si>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</si>
  <si>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</si>
  <si>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</si>
  <si>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</si>
  <si>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</si>
  <si>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</si>
  <si>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</si>
  <si>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</si>
  <si>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</si>
  <si>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</si>
  <si>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</si>
  <si>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</si>
  <si>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</si>
  <si>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</si>
  <si>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</si>
  <si>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</si>
  <si>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</si>
  <si>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</si>
  <si>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</si>
  <si>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</si>
  <si>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</si>
  <si>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</si>
  <si>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</si>
  <si>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</si>
  <si>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</si>
  <si>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</si>
  <si>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</si>
  <si>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</si>
  <si>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</si>
  <si>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</si>
  <si>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</si>
  <si>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</si>
  <si>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</si>
  <si>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</si>
  <si>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</si>
  <si>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</si>
  <si>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</si>
  <si>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</si>
  <si>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</si>
  <si>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</si>
  <si>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</si>
  <si>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</si>
  <si>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</si>
  <si>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</si>
  <si>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</si>
  <si>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</si>
  <si>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</si>
  <si>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</si>
  <si>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</si>
  <si>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</si>
  <si>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</si>
  <si>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</si>
  <si>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</si>
  <si>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</si>
  <si>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</si>
  <si>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</si>
  <si>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</si>
  <si>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</si>
  <si>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</si>
  <si>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</si>
  <si>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</si>
  <si>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</si>
  <si>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</si>
  <si>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</si>
  <si>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</si>
  <si>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</si>
  <si>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</si>
  <si>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</si>
  <si>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</si>
  <si>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</si>
  <si>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</si>
  <si>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</si>
  <si>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</si>
  <si>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</si>
  <si>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</si>
  <si>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</si>
  <si>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</si>
  <si>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</si>
  <si>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</si>
  <si>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</si>
  <si>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</si>
  <si>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</si>
  <si>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</si>
  <si>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</si>
  <si>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</si>
  <si>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</si>
  <si>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</si>
  <si>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</si>
  <si>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</si>
  <si>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</si>
  <si>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</si>
  <si>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</si>
  <si>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</si>
  <si>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</si>
  <si>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</si>
  <si>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</si>
  <si>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</si>
  <si>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</si>
  <si>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</si>
  <si>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</si>
  <si>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</si>
  <si>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</si>
  <si>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</si>
  <si>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</si>
  <si>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</si>
  <si>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</si>
  <si>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</si>
  <si>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</si>
  <si>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</si>
  <si>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</si>
  <si>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</si>
  <si>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</si>
  <si>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</si>
  <si>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</si>
  <si>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</si>
  <si>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</si>
  <si>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</si>
  <si>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</si>
  <si>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</si>
  <si>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</si>
  <si>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</si>
  <si>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</si>
  <si>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</si>
  <si>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</si>
  <si>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</si>
  <si>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</si>
  <si>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</si>
  <si>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</si>
  <si>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</si>
  <si>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</si>
  <si>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</si>
  <si>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</si>
  <si>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</si>
  <si>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</si>
  <si>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</si>
  <si>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</si>
  <si>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</si>
  <si>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</si>
  <si>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</si>
  <si>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</si>
  <si>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</si>
  <si>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</si>
  <si>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</si>
  <si>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</si>
  <si>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</si>
  <si>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</si>
  <si>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</si>
  <si>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</si>
  <si>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</si>
  <si>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</si>
  <si>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</si>
  <si>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</si>
  <si>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</si>
  <si>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</si>
  <si>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</si>
  <si>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</si>
  <si>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</si>
  <si>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</si>
  <si>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</si>
  <si>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</si>
  <si>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</si>
  <si>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</si>
  <si>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</si>
  <si>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</si>
  <si>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</si>
  <si>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</si>
  <si>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</si>
  <si>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</si>
  <si>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</si>
  <si>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</si>
  <si>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</si>
  <si>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</si>
  <si>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</si>
  <si>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</si>
  <si>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</si>
  <si>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</si>
  <si>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</si>
  <si>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</si>
  <si>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</si>
  <si>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</si>
  <si>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</si>
  <si>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</si>
  <si>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</si>
  <si>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</si>
  <si>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</si>
  <si>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</si>
  <si>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</si>
  <si>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</si>
  <si>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</si>
  <si>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</si>
  <si>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</si>
  <si>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</si>
  <si>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</si>
  <si>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</si>
  <si>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</si>
  <si>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</si>
  <si>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</si>
  <si>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</si>
  <si>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</si>
  <si>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</si>
  <si>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</si>
  <si>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</si>
  <si>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</si>
  <si>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</si>
  <si>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</si>
  <si>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</si>
  <si>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</si>
  <si>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</si>
  <si>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</si>
  <si>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</si>
  <si>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</si>
  <si>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</si>
  <si>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</si>
  <si>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</si>
  <si>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</si>
  <si>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</si>
  <si>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</si>
  <si>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</si>
  <si>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</si>
  <si>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</si>
  <si>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</si>
  <si>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</si>
  <si>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</si>
  <si>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</si>
  <si>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</si>
  <si>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</si>
  <si>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</si>
  <si>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</si>
  <si>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</si>
  <si>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</si>
  <si>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</si>
  <si>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</si>
  <si>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</si>
  <si>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</si>
  <si>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</si>
  <si>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</si>
  <si>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</si>
  <si>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</si>
  <si>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</si>
  <si>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</si>
  <si>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</si>
  <si>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</si>
  <si>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</si>
  <si>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</si>
  <si>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</si>
  <si>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</si>
  <si>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</si>
  <si>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</si>
  <si>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</si>
  <si>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</si>
  <si>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</si>
  <si>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</si>
  <si>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</si>
  <si>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</si>
  <si>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</si>
  <si>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</si>
  <si>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</si>
  <si>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</si>
  <si>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</si>
  <si>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</si>
  <si>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</si>
  <si>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</si>
  <si>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</si>
  <si>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</si>
  <si>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</si>
  <si>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</si>
  <si>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</si>
  <si>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</si>
  <si>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</si>
  <si>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</si>
  <si>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</si>
  <si>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</si>
  <si>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</si>
  <si>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</si>
  <si>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</si>
  <si>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</si>
  <si>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</si>
  <si>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</si>
  <si>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</si>
  <si>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</si>
  <si>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</si>
  <si>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</si>
  <si>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</si>
  <si>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</si>
  <si>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</si>
  <si>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</si>
  <si>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</si>
  <si>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</si>
  <si>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</si>
  <si>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</si>
  <si>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</si>
  <si>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</si>
  <si>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</si>
  <si>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</si>
  <si>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</si>
  <si>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</si>
  <si>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</si>
  <si>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</si>
  <si>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</si>
  <si>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</si>
  <si>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</si>
  <si>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</si>
  <si>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</si>
  <si>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</si>
  <si>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</si>
  <si>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</si>
  <si>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</si>
  <si>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</si>
  <si>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</si>
  <si>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</si>
  <si>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</si>
  <si>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</si>
  <si>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</si>
  <si>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</si>
  <si>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</si>
  <si>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</si>
  <si>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</si>
  <si>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</si>
  <si>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</si>
  <si>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</si>
  <si>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</si>
  <si>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</si>
  <si>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</si>
  <si>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</si>
  <si>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</si>
  <si>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</si>
  <si>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</si>
  <si>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</si>
  <si>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</si>
  <si>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</si>
  <si>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</si>
  <si>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</si>
  <si>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</si>
  <si>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</si>
  <si>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</si>
  <si>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</si>
  <si>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</si>
  <si>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</si>
  <si>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</si>
  <si>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</si>
  <si>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</si>
  <si>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</si>
  <si>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</si>
  <si>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</si>
  <si>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</si>
  <si>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</si>
  <si>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</si>
  <si>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</si>
  <si>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</si>
  <si>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</si>
  <si>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</si>
  <si>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</si>
  <si>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</si>
  <si>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</si>
  <si>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</si>
  <si>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</si>
  <si>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</si>
  <si>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</si>
  <si>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</si>
  <si>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</si>
  <si>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</si>
  <si>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</si>
  <si>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</si>
  <si>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</si>
  <si>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</si>
  <si>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</si>
  <si>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</si>
  <si>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</si>
  <si>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</si>
  <si>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</si>
  <si>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</si>
  <si>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</si>
  <si>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</si>
  <si>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</si>
  <si>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</si>
  <si>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</si>
  <si>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</si>
  <si>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</si>
  <si>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</si>
  <si>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</si>
  <si>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</si>
  <si>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</si>
  <si>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</si>
  <si>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</si>
  <si>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</si>
  <si>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</si>
  <si>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</si>
  <si>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</si>
  <si>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</si>
  <si>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</si>
  <si>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</si>
  <si>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</si>
  <si>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</si>
  <si>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</si>
  <si>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</si>
  <si>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</si>
  <si>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</si>
  <si>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</si>
  <si>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</si>
  <si>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</si>
  <si>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</si>
  <si>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</si>
  <si>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</si>
  <si>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</si>
  <si>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</si>
  <si>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</si>
  <si>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</si>
  <si>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</si>
  <si>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</si>
  <si>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</si>
  <si>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</si>
  <si>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</si>
  <si>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</si>
  <si>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</si>
  <si>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</si>
  <si>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</si>
  <si>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</si>
  <si>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</si>
  <si>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</si>
  <si>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</si>
  <si>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</si>
  <si>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</si>
  <si>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</si>
  <si>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</si>
  <si>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</si>
  <si>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</si>
  <si>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</si>
  <si>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</si>
  <si>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</si>
  <si>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</si>
  <si>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</si>
  <si>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</si>
  <si>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</si>
  <si>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</si>
  <si>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</si>
  <si>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</si>
  <si>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</si>
  <si>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</si>
  <si>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</si>
  <si>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</si>
  <si>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</si>
  <si>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</si>
  <si>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</si>
  <si>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</si>
  <si>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</si>
  <si>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</si>
  <si>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</si>
  <si>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</si>
  <si>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</si>
  <si>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</si>
  <si>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</si>
  <si>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</si>
  <si>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</si>
  <si>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</si>
  <si>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</si>
  <si>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</si>
  <si>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</si>
  <si>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</si>
  <si>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</si>
  <si>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</si>
  <si>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</si>
  <si>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</si>
  <si>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</si>
  <si>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</si>
  <si>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</si>
  <si>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</si>
  <si>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</si>
  <si>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</si>
  <si>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</si>
  <si>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</si>
  <si>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</si>
  <si>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</si>
  <si>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</si>
  <si>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</si>
  <si>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</si>
  <si>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</si>
  <si>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</si>
  <si>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</si>
  <si>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</si>
  <si>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</si>
  <si>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</si>
  <si>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</si>
  <si>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</si>
  <si>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</si>
  <si>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</si>
  <si>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</si>
  <si>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</si>
  <si>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</si>
  <si>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</si>
  <si>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</si>
  <si>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</si>
  <si>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</si>
  <si>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</si>
  <si>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</si>
  <si>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</si>
  <si>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</si>
  <si>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</si>
  <si>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</si>
  <si>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</si>
  <si>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</si>
  <si>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</si>
  <si>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</si>
  <si>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</si>
  <si>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</si>
  <si>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</si>
  <si>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</si>
  <si>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</si>
  <si>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</si>
  <si>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</si>
  <si>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</si>
  <si>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</si>
  <si>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</si>
  <si>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</si>
  <si>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</si>
  <si>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</si>
  <si>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</si>
  <si>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</si>
  <si>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</si>
  <si>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</si>
  <si>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</si>
  <si>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</si>
  <si>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</si>
  <si>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</si>
  <si>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</si>
  <si>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</si>
  <si>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</si>
  <si>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</si>
  <si>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</si>
  <si>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</si>
  <si>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</si>
  <si>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</si>
  <si>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</si>
  <si>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</si>
  <si>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</si>
  <si>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</si>
  <si>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</si>
  <si>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</si>
  <si>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</si>
  <si>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</si>
  <si>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</si>
  <si>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</si>
  <si>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</si>
  <si>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</si>
  <si>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</si>
  <si>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</si>
  <si>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</si>
  <si>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</si>
  <si>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</si>
  <si>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</si>
  <si>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</si>
  <si>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</si>
  <si>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</si>
  <si>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</si>
  <si>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</si>
  <si>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</si>
  <si>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</si>
  <si>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</si>
  <si>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</si>
  <si>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</si>
  <si>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</si>
  <si>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</si>
  <si>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</si>
  <si>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</si>
  <si>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</si>
  <si>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</si>
  <si>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</si>
  <si>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</si>
  <si>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</si>
  <si>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</si>
  <si>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</si>
  <si>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</si>
  <si>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</si>
  <si>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</si>
  <si>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</si>
  <si>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</si>
  <si>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</si>
  <si>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</si>
  <si>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</si>
  <si>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</si>
  <si>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</si>
  <si>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</si>
  <si>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</si>
  <si>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</si>
  <si>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</si>
  <si>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</si>
  <si>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</si>
  <si>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</si>
  <si>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</si>
  <si>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</si>
  <si>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</si>
  <si>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</si>
  <si>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</si>
  <si>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</si>
  <si>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</si>
  <si>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</si>
  <si>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</si>
  <si>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</si>
  <si>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</si>
  <si>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</si>
  <si>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</si>
  <si>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</si>
  <si>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</si>
  <si>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</si>
  <si>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</si>
  <si>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</si>
  <si>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</si>
  <si>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</si>
  <si>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</si>
  <si>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</si>
  <si>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</si>
  <si>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</si>
  <si>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</si>
  <si>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</si>
  <si>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</si>
  <si>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</si>
  <si>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</si>
  <si>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</si>
  <si>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</si>
  <si>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</si>
  <si>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</si>
  <si>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</si>
  <si>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</si>
  <si>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</si>
  <si>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</si>
  <si>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</si>
  <si>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</si>
  <si>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</si>
  <si>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</si>
  <si>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</si>
  <si>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</si>
  <si>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</si>
  <si>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</si>
  <si>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</si>
  <si>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</si>
  <si>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</si>
  <si>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</si>
  <si>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</si>
  <si>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</si>
  <si>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</si>
  <si>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</si>
  <si>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</si>
  <si>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</si>
  <si>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</si>
  <si>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</si>
  <si>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</si>
  <si>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</si>
  <si>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</si>
  <si>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</si>
  <si>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</si>
  <si>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</si>
  <si>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</si>
  <si>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</si>
  <si>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</si>
  <si>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</si>
  <si>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</si>
  <si>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</si>
  <si>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</si>
  <si>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</si>
  <si>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</si>
  <si>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</si>
  <si>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</si>
  <si>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</si>
  <si>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</si>
  <si>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</si>
  <si>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</si>
  <si>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</si>
  <si>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</si>
  <si>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</si>
  <si>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</si>
  <si>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</si>
  <si>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</si>
  <si>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</si>
  <si>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</si>
  <si>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</si>
  <si>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</si>
  <si>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</si>
  <si>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</si>
  <si>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</si>
  <si>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</si>
  <si>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</si>
  <si>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</si>
  <si>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</si>
  <si>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</si>
  <si>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</si>
  <si>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</si>
  <si>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</si>
  <si>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</si>
  <si>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</si>
  <si>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</si>
  <si>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</si>
  <si>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</si>
  <si>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</si>
  <si>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</si>
  <si>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</si>
  <si>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</si>
  <si>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</si>
  <si>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</si>
  <si>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</si>
  <si>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</si>
  <si>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</si>
  <si>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</si>
  <si>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</si>
  <si>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</si>
  <si>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</si>
  <si>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</si>
  <si>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</si>
  <si>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</si>
  <si>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</si>
  <si>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</si>
  <si>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</si>
  <si>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</si>
  <si>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</si>
  <si>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</si>
  <si>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</si>
  <si>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</si>
  <si>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</si>
  <si>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</si>
  <si>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</si>
  <si>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</si>
  <si>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</si>
  <si>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</si>
  <si>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</si>
  <si>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</si>
  <si>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</si>
  <si>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</si>
  <si>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</si>
  <si>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</si>
  <si>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</si>
  <si>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</si>
  <si>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</si>
  <si>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</si>
  <si>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</si>
  <si>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</si>
  <si>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</si>
  <si>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</si>
  <si>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</si>
  <si>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</si>
  <si>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</si>
  <si>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</si>
  <si>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</si>
  <si>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</si>
  <si>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</si>
  <si>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</si>
  <si>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</si>
  <si>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</si>
  <si>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</si>
  <si>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</si>
  <si>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</si>
  <si>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</si>
  <si>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</si>
  <si>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</si>
  <si>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</si>
  <si>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</si>
  <si>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</si>
  <si>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</si>
  <si>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</si>
  <si>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</si>
  <si>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</si>
  <si>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</si>
  <si>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</si>
  <si>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</si>
  <si>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</si>
  <si>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</si>
  <si>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</si>
  <si>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</si>
  <si>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</si>
  <si>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</si>
  <si>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</si>
  <si>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</si>
  <si>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</si>
  <si>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</si>
  <si>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</si>
  <si>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</si>
  <si>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</si>
  <si>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</si>
  <si>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</si>
  <si>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</si>
  <si>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</si>
  <si>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</si>
  <si>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</si>
  <si>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</si>
  <si>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</si>
  <si>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</si>
  <si>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</si>
  <si>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</si>
  <si>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</si>
  <si>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</si>
  <si>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</si>
  <si>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</si>
  <si>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</si>
  <si>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</si>
  <si>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</si>
  <si>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</si>
  <si>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</si>
  <si>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</si>
  <si>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</si>
  <si>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</si>
  <si>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</si>
  <si>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</si>
  <si>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</si>
  <si>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</si>
  <si>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</si>
  <si>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</si>
  <si>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</si>
  <si>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</si>
  <si>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</si>
  <si>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</si>
  <si>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</si>
  <si>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</si>
  <si>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</si>
  <si>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</si>
  <si>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</si>
  <si>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</si>
  <si>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</si>
  <si>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</si>
  <si>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</si>
  <si>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</si>
  <si>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</si>
  <si>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</si>
  <si>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</si>
  <si>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</si>
  <si>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</si>
  <si>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</si>
  <si>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</si>
  <si>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</si>
  <si>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</si>
  <si>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</si>
  <si>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</si>
  <si>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</si>
  <si>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</si>
  <si>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</si>
  <si>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</si>
  <si>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</si>
  <si>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</si>
  <si>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</si>
  <si>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</si>
  <si>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</si>
  <si>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</si>
  <si>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</si>
  <si>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</si>
  <si>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</si>
  <si>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</si>
  <si>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</si>
  <si>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</si>
  <si>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</si>
  <si>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</si>
  <si>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</si>
  <si>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</si>
  <si>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</si>
  <si>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</si>
  <si>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</si>
  <si>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</si>
  <si>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</si>
  <si>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</si>
  <si>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</si>
  <si>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</si>
  <si>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</si>
  <si>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</si>
  <si>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</si>
  <si>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</si>
  <si>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</si>
  <si>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</si>
  <si>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</si>
  <si>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</si>
  <si>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</si>
  <si>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</si>
  <si>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</si>
  <si>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</si>
  <si>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</si>
  <si>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</si>
  <si>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</si>
  <si>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</si>
  <si>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</si>
  <si>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</si>
  <si>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</si>
  <si>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</si>
  <si>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</si>
  <si>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</si>
  <si>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</si>
  <si>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</si>
  <si>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</si>
  <si>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</si>
  <si>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</si>
  <si>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</si>
  <si>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</si>
  <si>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</si>
  <si>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</si>
  <si>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</si>
  <si>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</si>
  <si>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</si>
  <si>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</si>
  <si>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</si>
  <si>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</si>
  <si>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</si>
  <si>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</si>
  <si>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</si>
  <si>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</si>
  <si>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</si>
  <si>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</si>
  <si>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</si>
  <si>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</si>
  <si>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</si>
  <si>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</si>
  <si>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</si>
  <si>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</si>
  <si>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</si>
  <si>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</si>
  <si>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</si>
  <si>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</si>
  <si>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</si>
  <si>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</si>
  <si>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</si>
  <si>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</si>
  <si>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</si>
  <si>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</si>
  <si>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</si>
  <si>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</si>
  <si>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</si>
  <si>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</si>
  <si>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</si>
  <si>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</si>
  <si>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</si>
  <si>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</si>
  <si>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</si>
  <si>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</si>
  <si>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</si>
  <si>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</si>
  <si>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</si>
  <si>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</si>
  <si>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</si>
  <si>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</si>
  <si>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</si>
  <si>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</si>
  <si>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</si>
  <si>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</si>
  <si>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</si>
  <si>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</si>
  <si>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</si>
  <si>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</si>
  <si>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</si>
  <si>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</si>
  <si>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</si>
  <si>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</si>
  <si>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</si>
  <si>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</si>
  <si>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</si>
  <si>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</si>
  <si>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</si>
  <si>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</si>
  <si>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</si>
  <si>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</si>
  <si>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</si>
  <si>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</si>
  <si>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</si>
  <si>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</si>
  <si>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</si>
  <si>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</si>
  <si>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</si>
  <si>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</si>
  <si>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</si>
  <si>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</si>
  <si>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</si>
  <si>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</si>
  <si>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</si>
  <si>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</si>
  <si>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</si>
  <si>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</si>
  <si>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</si>
  <si>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</si>
  <si>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</si>
  <si>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</si>
  <si>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</si>
  <si>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</si>
  <si>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</si>
  <si>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</si>
  <si>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</si>
  <si>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</si>
  <si>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</si>
  <si>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</si>
  <si>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</si>
  <si>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</si>
  <si>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</si>
  <si>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</si>
  <si>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</si>
  <si>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</si>
  <si>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</si>
  <si>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</si>
  <si>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</si>
  <si>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</si>
  <si>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</si>
  <si>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</si>
  <si>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</si>
  <si>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</si>
  <si>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</si>
  <si>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</si>
  <si>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</si>
  <si>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</si>
  <si>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</si>
  <si>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</si>
  <si>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</si>
  <si>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</si>
  <si>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</si>
  <si>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</si>
  <si>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</si>
  <si>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</si>
  <si>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</si>
  <si>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</si>
  <si>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</si>
  <si>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</si>
  <si>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</si>
  <si>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</si>
  <si>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</si>
  <si>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</si>
  <si>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</si>
  <si>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</si>
  <si>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</si>
  <si>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</si>
  <si>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</si>
  <si>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</si>
  <si>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</si>
  <si>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</si>
  <si>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</si>
  <si>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</si>
  <si>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</si>
  <si>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</si>
  <si>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</si>
  <si>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</si>
  <si>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</si>
  <si>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</si>
  <si>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</si>
  <si>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</si>
  <si>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</si>
  <si>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</si>
  <si>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</si>
  <si>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</si>
  <si>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</si>
  <si>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</si>
  <si>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</si>
  <si>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</si>
  <si>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</si>
  <si>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</si>
  <si>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</si>
  <si>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</si>
  <si>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</si>
  <si>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</si>
  <si>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</si>
  <si>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</si>
  <si>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</si>
  <si>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</si>
  <si>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</si>
  <si>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</si>
  <si>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</si>
  <si>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</si>
  <si>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</si>
  <si>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</si>
  <si>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</si>
  <si>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</si>
  <si>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</si>
  <si>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</si>
  <si>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</si>
  <si>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</si>
  <si>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</si>
  <si>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</si>
  <si>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</si>
  <si>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</si>
  <si>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</si>
  <si>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</si>
  <si>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</si>
  <si>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</si>
  <si>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</si>
  <si>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</si>
  <si>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</si>
  <si>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</si>
  <si>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</si>
  <si>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</si>
  <si>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</si>
  <si>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</si>
  <si>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</si>
  <si>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</si>
  <si>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</si>
  <si>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</si>
  <si>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</si>
  <si>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</si>
  <si>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</si>
  <si>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</si>
  <si>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</si>
  <si>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</si>
  <si>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</si>
  <si>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</si>
  <si>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</si>
  <si>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</si>
  <si>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</si>
  <si>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</si>
  <si>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</si>
  <si>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</si>
  <si>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</si>
  <si>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</si>
  <si>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</si>
  <si>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</si>
  <si>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</si>
  <si>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</si>
  <si>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</si>
  <si>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</si>
  <si>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</si>
  <si>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</si>
  <si>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</si>
  <si>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</si>
  <si>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</si>
  <si>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</si>
  <si>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</si>
  <si>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</si>
  <si>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</si>
  <si>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</si>
  <si>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</si>
  <si>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</si>
  <si>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</si>
  <si>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</si>
  <si>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</si>
  <si>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</si>
  <si>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</si>
  <si>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</si>
  <si>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</si>
  <si>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</si>
  <si>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</si>
  <si>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</si>
  <si>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</si>
  <si>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</si>
  <si>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</si>
  <si>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</si>
  <si>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</si>
  <si>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</si>
  <si>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</si>
  <si>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</si>
  <si>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</si>
  <si>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</si>
  <si>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</si>
  <si>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</si>
  <si>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</si>
  <si>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</si>
  <si>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</si>
  <si>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</si>
  <si>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</si>
  <si>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</si>
  <si>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</si>
  <si>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</si>
  <si>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</si>
  <si>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</si>
  <si>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</si>
  <si>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</si>
  <si>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</si>
  <si>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</si>
  <si>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</si>
  <si>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</si>
  <si>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</si>
  <si>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</si>
  <si>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</si>
  <si>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</si>
  <si>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</si>
  <si>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</si>
  <si>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</si>
  <si>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</si>
  <si>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</si>
  <si>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</si>
  <si>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</si>
  <si>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</si>
  <si>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</si>
  <si>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</si>
  <si>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</si>
  <si>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</si>
  <si>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</si>
  <si>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</si>
  <si>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</si>
  <si>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</si>
  <si>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</si>
  <si>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</si>
  <si>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</si>
  <si>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</si>
  <si>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</si>
  <si>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</si>
  <si>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</si>
  <si>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</si>
  <si>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</si>
  <si>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</si>
  <si>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</si>
  <si>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</si>
  <si>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</si>
  <si>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</si>
  <si>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</si>
  <si>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</si>
  <si>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</si>
  <si>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</si>
  <si>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</si>
  <si>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</si>
  <si>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</si>
  <si>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</si>
  <si>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</si>
  <si>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</si>
  <si>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</si>
  <si>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</si>
  <si>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</si>
  <si>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</si>
  <si>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</si>
  <si>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</si>
  <si>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</si>
  <si>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</si>
  <si>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</si>
  <si>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</si>
  <si>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</si>
  <si>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</si>
  <si>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</si>
  <si>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</si>
  <si>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</si>
  <si>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</si>
  <si>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</si>
  <si>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</si>
  <si>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</si>
  <si>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</si>
  <si>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</si>
  <si>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</si>
  <si>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</si>
  <si>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</si>
  <si>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</si>
  <si>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</si>
  <si>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</si>
  <si>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</si>
  <si>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</si>
  <si>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</si>
  <si>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</si>
  <si>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</si>
  <si>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</si>
  <si>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</si>
  <si>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</si>
  <si>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</si>
  <si>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</si>
  <si>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</si>
  <si>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</si>
  <si>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</si>
  <si>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</si>
  <si>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</si>
  <si>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</si>
  <si>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</si>
  <si>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</si>
  <si>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</si>
  <si>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</si>
  <si>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</si>
  <si>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</si>
  <si>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</si>
  <si>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</si>
  <si>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</si>
  <si>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</si>
  <si>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</si>
  <si>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</si>
  <si>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</si>
  <si>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</si>
  <si>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</si>
  <si>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</si>
  <si>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</si>
  <si>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</si>
  <si>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</si>
  <si>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</si>
  <si>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</si>
  <si>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</si>
  <si>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</si>
  <si>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</si>
  <si>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</si>
  <si>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</si>
  <si>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</si>
  <si>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</si>
  <si>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</si>
  <si>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</si>
  <si>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</si>
  <si>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</si>
  <si>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</si>
  <si>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</si>
  <si>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</si>
  <si>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</si>
  <si>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</si>
  <si>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</si>
  <si>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</si>
  <si>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</si>
  <si>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</si>
  <si>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</si>
  <si>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</si>
  <si>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</si>
  <si>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</si>
  <si>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</si>
  <si>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</si>
  <si>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</si>
  <si>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</si>
  <si>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</si>
  <si>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</si>
  <si>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</si>
  <si>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</si>
  <si>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</si>
  <si>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</si>
  <si>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</si>
  <si>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</si>
  <si>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</si>
  <si>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</si>
  <si>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</si>
  <si>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</si>
  <si>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</si>
  <si>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</si>
  <si>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</si>
  <si>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</si>
  <si>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</si>
  <si>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</si>
  <si>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</si>
  <si>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</si>
  <si>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</si>
  <si>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</si>
  <si>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</si>
  <si>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</si>
  <si>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</si>
  <si>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</si>
  <si>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</si>
  <si>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</si>
  <si>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</si>
  <si>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</si>
  <si>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</si>
  <si>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</si>
  <si>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</si>
  <si>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</si>
  <si>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</si>
  <si>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</si>
  <si>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</si>
  <si>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</si>
  <si>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</si>
  <si>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</si>
  <si>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</si>
  <si>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</si>
  <si>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</si>
  <si>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</si>
  <si>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</si>
  <si>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</si>
  <si>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</si>
  <si>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</si>
  <si>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</si>
  <si>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</si>
  <si>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</si>
  <si>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</si>
  <si>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</si>
  <si>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</si>
  <si>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</si>
  <si>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</si>
  <si>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</si>
  <si>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</si>
  <si>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</si>
  <si>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</si>
  <si>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</si>
  <si>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</si>
  <si>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</si>
  <si>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</si>
  <si>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</si>
  <si>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</si>
  <si>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</si>
  <si>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</si>
  <si>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</si>
  <si>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</si>
  <si>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</si>
  <si>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</si>
  <si>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</si>
  <si>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</si>
  <si>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</si>
  <si>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</si>
  <si>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</si>
  <si>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</si>
  <si>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</si>
  <si>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</si>
  <si>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</si>
  <si>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</si>
  <si>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</si>
  <si>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</si>
  <si>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</si>
  <si>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</si>
  <si>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</si>
  <si>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</si>
  <si>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</si>
  <si>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</si>
  <si>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</si>
  <si>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</si>
  <si>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</si>
  <si>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</si>
  <si>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</si>
  <si>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</si>
  <si>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</si>
  <si>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</si>
  <si>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</si>
  <si>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</si>
  <si>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</si>
  <si>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</si>
  <si>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</si>
  <si>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</si>
  <si>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</si>
  <si>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</si>
  <si>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</si>
  <si>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</si>
  <si>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</si>
  <si>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</si>
  <si>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</si>
  <si>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</si>
  <si>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</si>
  <si>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</si>
  <si>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</si>
  <si>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</si>
  <si>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</si>
  <si>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</si>
  <si>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</si>
  <si>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</si>
  <si>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</si>
  <si>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</si>
  <si>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</si>
  <si>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</si>
  <si>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</si>
  <si>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</si>
  <si>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</si>
  <si>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</si>
  <si>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</si>
  <si>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</si>
  <si>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</si>
  <si>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</si>
  <si>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</si>
  <si>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</si>
  <si>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</si>
  <si>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</si>
  <si>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</si>
  <si>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</si>
  <si>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</si>
  <si>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</si>
  <si>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</si>
  <si>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</si>
  <si>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</si>
  <si>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</si>
  <si>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</si>
  <si>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</si>
  <si>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</si>
  <si>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</si>
  <si>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</si>
  <si>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</si>
  <si>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</si>
  <si>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</si>
  <si>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</si>
  <si>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</si>
  <si>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</si>
  <si>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</si>
  <si>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</si>
  <si>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</si>
  <si>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</si>
  <si>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</si>
  <si>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</si>
  <si>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</si>
  <si>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</si>
  <si>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</si>
  <si>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</si>
  <si>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</si>
  <si>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</si>
  <si>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</si>
  <si>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</si>
  <si>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</si>
  <si>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</si>
  <si>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</si>
  <si>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</si>
  <si>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</si>
  <si>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</si>
  <si>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</si>
  <si>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</si>
  <si>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</si>
  <si>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</si>
  <si>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</si>
  <si>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</si>
  <si>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</si>
  <si>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</si>
  <si>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</si>
  <si>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</si>
  <si>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</si>
  <si>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</si>
  <si>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</si>
  <si>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</si>
  <si>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</si>
  <si>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</si>
  <si>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</si>
  <si>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</si>
  <si>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</si>
  <si>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</si>
  <si>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</si>
  <si>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</si>
  <si>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</si>
  <si>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</si>
  <si>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</si>
  <si>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</si>
  <si>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</si>
  <si>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</si>
  <si>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</si>
  <si>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</si>
  <si>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</si>
  <si>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</si>
  <si>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</si>
  <si>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</si>
  <si>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</si>
  <si>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</si>
  <si>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</si>
  <si>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</si>
  <si>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</si>
  <si>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</si>
  <si>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</si>
  <si>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</si>
  <si>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</si>
  <si>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</si>
  <si>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</si>
  <si>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</si>
  <si>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</si>
  <si>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</si>
  <si>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</si>
  <si>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</si>
  <si>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</si>
  <si>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</si>
  <si>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</si>
  <si>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</si>
  <si>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</si>
  <si>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</si>
  <si>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</si>
  <si>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</si>
  <si>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</si>
  <si>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</si>
  <si>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</si>
  <si>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</si>
  <si>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</si>
  <si>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</si>
  <si>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</si>
  <si>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</si>
  <si>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</si>
  <si>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</si>
  <si>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</si>
  <si>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</si>
  <si>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</si>
  <si>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</si>
  <si>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</si>
  <si>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</si>
  <si>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</si>
  <si>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</si>
  <si>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</si>
  <si>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</si>
  <si>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</si>
  <si>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</si>
  <si>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</si>
  <si>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</si>
  <si>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</si>
  <si>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</si>
  <si>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</si>
  <si>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</si>
  <si>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</si>
  <si>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</si>
  <si>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</si>
  <si>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</si>
  <si>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</si>
  <si>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</si>
  <si>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</si>
  <si>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</si>
  <si>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</si>
  <si>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</si>
  <si>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</si>
  <si>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</si>
  <si>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</si>
  <si>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</si>
  <si>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</si>
  <si>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</si>
  <si>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</si>
  <si>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</si>
  <si>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</si>
  <si>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</si>
  <si>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</si>
  <si>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</si>
  <si>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</si>
  <si>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</si>
  <si>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</si>
  <si>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</si>
  <si>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</si>
  <si>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</si>
  <si>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</si>
  <si>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</si>
  <si>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</si>
  <si>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</si>
  <si>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</si>
  <si>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</si>
  <si>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</si>
  <si>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</si>
  <si>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</si>
  <si>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</si>
  <si>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</si>
  <si>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</si>
  <si>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</si>
  <si>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</si>
  <si>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</si>
  <si>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</si>
  <si>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</si>
  <si>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</si>
  <si>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</si>
  <si>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</si>
  <si>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</si>
  <si>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</si>
  <si>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</si>
  <si>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</si>
  <si>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</si>
  <si>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</si>
  <si>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</si>
  <si>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</si>
  <si>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</si>
  <si>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</si>
  <si>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</si>
  <si>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</si>
  <si>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</si>
  <si>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</si>
  <si>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</si>
  <si>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</si>
  <si>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</si>
  <si>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</si>
  <si>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</si>
  <si>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</si>
  <si>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</si>
  <si>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</si>
  <si>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</si>
  <si>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</si>
  <si>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</si>
  <si>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</si>
  <si>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</si>
  <si>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</si>
  <si>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</si>
  <si>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</si>
  <si>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</si>
  <si>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</si>
  <si>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</si>
  <si>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</si>
  <si>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</si>
  <si>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</si>
  <si>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</si>
  <si>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</si>
  <si>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</si>
  <si>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</si>
  <si>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</si>
  <si>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</si>
  <si>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</si>
  <si>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</si>
  <si>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</si>
  <si>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</si>
  <si>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</si>
  <si>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</si>
  <si>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</si>
  <si>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</si>
  <si>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</si>
  <si>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</si>
  <si>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</si>
  <si>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</si>
  <si>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</si>
  <si>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</si>
  <si>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</si>
  <si>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</si>
  <si>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</si>
  <si>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</si>
  <si>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</si>
  <si>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</si>
  <si>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</si>
  <si>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</si>
  <si>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</si>
  <si>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</si>
  <si>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</si>
  <si>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</si>
  <si>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</si>
  <si>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</si>
  <si>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</si>
  <si>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</si>
  <si>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</si>
  <si>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</si>
  <si>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</si>
  <si>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</si>
  <si>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</si>
  <si>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</si>
  <si>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</si>
  <si>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</si>
  <si>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</si>
  <si>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</si>
  <si>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</si>
  <si>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</si>
  <si>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</si>
  <si>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</si>
  <si>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</si>
  <si>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</si>
  <si>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</si>
  <si>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</si>
  <si>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</si>
  <si>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</si>
  <si>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</si>
  <si>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</si>
  <si>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</si>
  <si>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</si>
  <si>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</si>
  <si>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</si>
  <si>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</si>
  <si>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</si>
  <si>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</si>
  <si>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</si>
  <si>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</si>
  <si>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</si>
  <si>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</si>
  <si>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</si>
  <si>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</si>
  <si>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</si>
  <si>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</si>
  <si>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</si>
  <si>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</si>
  <si>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</si>
  <si>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</si>
  <si>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</si>
  <si>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</si>
  <si>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</si>
  <si>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</si>
  <si>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</si>
  <si>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</si>
  <si>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</si>
  <si>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</si>
  <si>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</si>
  <si>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</si>
  <si>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</si>
  <si>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</si>
  <si>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</si>
  <si>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</si>
  <si>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</si>
  <si>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</si>
  <si>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</si>
  <si>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</si>
  <si>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</si>
  <si>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</si>
  <si>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</si>
  <si>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</si>
  <si>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</si>
  <si>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</si>
  <si>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</si>
  <si>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</si>
  <si>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</si>
  <si>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</si>
  <si>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</si>
  <si>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</si>
  <si>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</si>
  <si>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</si>
  <si>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</si>
  <si>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</si>
  <si>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</si>
  <si>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</si>
  <si>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</si>
  <si>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</si>
  <si>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</si>
  <si>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</si>
  <si>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</si>
  <si>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</si>
  <si>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</si>
  <si>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</si>
  <si>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</si>
  <si>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</si>
  <si>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</si>
  <si>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</si>
  <si>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</si>
  <si>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</si>
  <si>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</si>
  <si>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</si>
  <si>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</si>
  <si>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</si>
  <si>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</si>
  <si>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</si>
  <si>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</si>
  <si>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</si>
  <si>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</si>
  <si>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</si>
  <si>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</si>
  <si>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</si>
  <si>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</si>
  <si>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</si>
  <si>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</si>
  <si>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</si>
  <si>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</si>
  <si>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</si>
  <si>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</si>
  <si>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</si>
  <si>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</si>
  <si>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</si>
  <si>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</si>
  <si>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</si>
  <si>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</si>
  <si>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</si>
  <si>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</si>
  <si>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</si>
  <si>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</si>
  <si>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</si>
  <si>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</si>
  <si>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</si>
  <si>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</si>
  <si>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</si>
  <si>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</si>
  <si>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</si>
  <si>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</si>
  <si>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</si>
  <si>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</si>
  <si>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</si>
  <si>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</si>
  <si>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</si>
  <si>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</si>
  <si>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</si>
  <si>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</si>
  <si>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</si>
  <si>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</si>
  <si>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</si>
  <si>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</si>
  <si>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</si>
  <si>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</si>
  <si>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</si>
  <si>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</si>
  <si>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</si>
  <si>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</si>
  <si>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</si>
  <si>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</si>
  <si>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</si>
  <si>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</si>
  <si>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</si>
  <si>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</si>
  <si>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</si>
  <si>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</si>
  <si>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</si>
  <si>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</si>
  <si>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</si>
  <si>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</si>
  <si>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</si>
  <si>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</si>
  <si>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</si>
  <si>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</si>
  <si>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</si>
  <si>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</si>
  <si>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</si>
  <si>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</si>
  <si>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</si>
  <si>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</si>
  <si>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</si>
  <si>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</si>
  <si>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</si>
  <si>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</si>
  <si>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</si>
  <si>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</si>
  <si>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</si>
  <si>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</si>
  <si>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</si>
  <si>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</si>
  <si>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</si>
  <si>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</si>
  <si>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</si>
  <si>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</si>
  <si>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</si>
  <si>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</si>
  <si>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</si>
  <si>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</si>
  <si>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</si>
  <si>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</si>
  <si>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</si>
  <si>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</si>
  <si>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</si>
  <si>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</si>
  <si>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</si>
  <si>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</si>
  <si>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</si>
  <si>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</si>
  <si>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</si>
  <si>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</si>
  <si>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</si>
  <si>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</si>
  <si>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</si>
  <si>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</si>
  <si>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</si>
  <si>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</si>
  <si>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</si>
  <si>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</si>
  <si>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</si>
  <si>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</si>
  <si>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</si>
  <si>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</si>
  <si>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</si>
  <si>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</si>
  <si>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</si>
  <si>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</si>
  <si>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</si>
  <si>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</si>
  <si>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</si>
  <si>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</si>
  <si>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</si>
  <si>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</si>
  <si>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</si>
  <si>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</si>
  <si>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</si>
  <si>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</si>
  <si>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</si>
  <si>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</si>
  <si>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</si>
  <si>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</si>
  <si>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</si>
  <si>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</si>
  <si>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</si>
  <si>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</si>
  <si>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</si>
  <si>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</si>
  <si>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</si>
  <si>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</si>
  <si>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</si>
  <si>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</si>
  <si>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</si>
  <si>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</si>
  <si>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</si>
  <si>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</si>
  <si>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</si>
  <si>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</si>
  <si>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</si>
  <si>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</si>
  <si>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</si>
  <si>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</si>
  <si>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</si>
  <si>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</si>
  <si>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</si>
  <si>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</si>
  <si>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</si>
  <si>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</si>
  <si>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</si>
  <si>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</si>
  <si>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</si>
  <si>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</si>
  <si>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</si>
  <si>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</si>
  <si>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</si>
  <si>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</si>
  <si>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</si>
  <si>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</si>
  <si>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</si>
  <si>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</si>
  <si>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</si>
  <si>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</si>
  <si>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</si>
  <si>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</si>
  <si>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</si>
  <si>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</si>
  <si>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</si>
  <si>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</si>
  <si>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</si>
  <si>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</si>
  <si>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</si>
  <si>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</si>
  <si>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</si>
  <si>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</si>
  <si>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</si>
  <si>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</si>
  <si>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</si>
  <si>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</si>
  <si>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</si>
  <si>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</si>
  <si>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</si>
  <si>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</si>
  <si>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</si>
  <si>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</si>
  <si>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</si>
  <si>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</si>
  <si>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</si>
  <si>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</si>
  <si>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</si>
  <si>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</si>
  <si>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</si>
  <si>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</si>
  <si>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</si>
  <si>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</si>
  <si>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</si>
  <si>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</si>
  <si>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</si>
  <si>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</si>
  <si>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</si>
  <si>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</si>
  <si>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</si>
  <si>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</si>
  <si>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</si>
  <si>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</si>
  <si>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</si>
  <si>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</si>
  <si>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</si>
  <si>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</si>
  <si>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</si>
  <si>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</si>
  <si>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</si>
  <si>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</si>
  <si>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</si>
  <si>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</si>
  <si>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</si>
  <si>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</si>
  <si>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</si>
  <si>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</si>
  <si>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</si>
  <si>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</si>
  <si>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</si>
  <si>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</si>
  <si>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</si>
  <si>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</si>
  <si>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</si>
  <si>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</si>
  <si>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</si>
  <si>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</si>
  <si>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</si>
  <si>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</si>
  <si>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</si>
  <si>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</si>
  <si>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</si>
  <si>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</si>
  <si>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</si>
  <si>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</si>
  <si>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</si>
  <si>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</si>
  <si>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</si>
  <si>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</si>
  <si>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</si>
  <si>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</si>
  <si>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</si>
  <si>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</si>
  <si>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</si>
  <si>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</si>
  <si>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</si>
  <si>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</si>
  <si>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</si>
  <si>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</si>
  <si>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</si>
  <si>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</si>
  <si>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</si>
  <si>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</si>
  <si>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</si>
  <si>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</si>
  <si>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</si>
  <si>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</si>
  <si>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</si>
  <si>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</si>
  <si>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</si>
  <si>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</si>
  <si>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</si>
  <si>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</si>
  <si>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</si>
  <si>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</si>
  <si>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</si>
  <si>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</si>
  <si>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</si>
  <si>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</si>
  <si>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</si>
  <si>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</si>
  <si>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</si>
  <si>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</si>
  <si>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</si>
  <si>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</si>
  <si>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</si>
  <si>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</si>
  <si>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</si>
  <si>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</si>
  <si>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</si>
  <si>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</si>
  <si>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</si>
  <si>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</si>
  <si>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</si>
  <si>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</si>
  <si>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</si>
  <si>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</si>
  <si>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</si>
  <si>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</si>
  <si>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</si>
  <si>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</si>
  <si>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</si>
  <si>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</si>
  <si>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</si>
  <si>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</si>
  <si>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</si>
  <si>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</si>
  <si>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</si>
  <si>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</si>
  <si>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</si>
  <si>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</si>
  <si>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</si>
  <si>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</si>
  <si>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</si>
  <si>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</si>
  <si>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</si>
  <si>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</si>
  <si>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</si>
  <si>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</si>
  <si>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</si>
  <si>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</si>
  <si>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</si>
  <si>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</si>
  <si>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</si>
  <si>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</si>
  <si>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</si>
  <si>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</si>
  <si>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</si>
  <si>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</si>
  <si>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</si>
  <si>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</si>
  <si>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</si>
  <si>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</si>
  <si>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</si>
  <si>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</si>
  <si>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</si>
  <si>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</si>
  <si>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</si>
  <si>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</si>
  <si>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</si>
  <si>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</si>
  <si>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</si>
  <si>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</si>
  <si>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</si>
  <si>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</si>
  <si>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</si>
  <si>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</si>
  <si>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</si>
  <si>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</si>
  <si>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</si>
  <si>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</si>
  <si>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</si>
  <si>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</si>
  <si>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</si>
  <si>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</si>
  <si>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</si>
  <si>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</si>
  <si>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</si>
  <si>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</si>
  <si>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</si>
  <si>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</si>
  <si>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</si>
  <si>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</si>
  <si>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</si>
  <si>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</si>
  <si>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</si>
  <si>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</si>
  <si>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</si>
  <si>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</si>
  <si>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</si>
  <si>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</si>
  <si>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</si>
  <si>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</si>
  <si>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</si>
  <si>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</si>
  <si>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</si>
  <si>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</si>
  <si>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</si>
  <si>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</si>
  <si>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</si>
  <si>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</si>
  <si>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</si>
  <si>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</si>
  <si>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</si>
  <si>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</si>
  <si>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</si>
  <si>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</si>
  <si>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</si>
  <si>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</si>
  <si>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</si>
  <si>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</si>
  <si>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</si>
  <si>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</si>
  <si>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</si>
  <si>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</si>
  <si>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</si>
  <si>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</si>
  <si>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</si>
  <si>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</si>
  <si>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</si>
  <si>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</si>
  <si>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</si>
  <si>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</si>
  <si>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</si>
  <si>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</si>
  <si>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</si>
  <si>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</si>
  <si>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</si>
  <si>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</si>
  <si>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</si>
  <si>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</si>
  <si>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</si>
  <si>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</si>
  <si>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</si>
  <si>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</si>
  <si>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</si>
  <si>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</si>
  <si>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</si>
  <si>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</si>
  <si>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</si>
  <si>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</si>
  <si>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</si>
  <si>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</si>
  <si>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</si>
  <si>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</si>
  <si>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</si>
  <si>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</si>
  <si>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</si>
  <si>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</si>
  <si>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</si>
  <si>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</si>
  <si>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</si>
  <si>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</si>
  <si>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</si>
  <si>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</si>
  <si>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</si>
  <si>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</si>
  <si>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</si>
  <si>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</si>
  <si>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</si>
  <si>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</si>
  <si>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</si>
  <si>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</si>
  <si>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</si>
  <si>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</si>
  <si>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</si>
  <si>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</si>
  <si>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</si>
  <si>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</si>
  <si>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</si>
  <si>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</si>
  <si>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</si>
  <si>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</si>
  <si>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</si>
  <si>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</si>
  <si>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</si>
  <si>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</si>
  <si>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</si>
  <si>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</si>
  <si>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</si>
  <si>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</si>
  <si>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</si>
  <si>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</si>
  <si>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</si>
  <si>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</si>
  <si>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</si>
  <si>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</si>
  <si>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</si>
  <si>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</si>
  <si>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</si>
  <si>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</si>
  <si>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</si>
  <si>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</si>
  <si>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</si>
  <si>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</si>
  <si>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</si>
  <si>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</si>
  <si>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</si>
  <si>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</si>
  <si>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</si>
  <si>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</si>
  <si>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</si>
  <si>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</si>
  <si>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</si>
  <si>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</si>
  <si>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</si>
  <si>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</si>
  <si>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</si>
  <si>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</si>
  <si>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</si>
  <si>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</si>
  <si>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</si>
  <si>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</si>
  <si>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</si>
  <si>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</si>
  <si>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</si>
  <si>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</si>
  <si>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</si>
  <si>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</si>
  <si>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</si>
  <si>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</si>
  <si>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</si>
  <si>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</si>
  <si>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</si>
  <si>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</si>
  <si>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</si>
  <si>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</si>
  <si>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</si>
  <si>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</si>
  <si>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</si>
  <si>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</si>
  <si>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</si>
  <si>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</si>
  <si>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</si>
  <si>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</si>
  <si>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</si>
  <si>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</si>
  <si>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</si>
  <si>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</si>
  <si>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</si>
  <si>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</si>
  <si>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</si>
  <si>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</si>
  <si>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</si>
  <si>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</si>
  <si>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</si>
  <si>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</si>
  <si>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</si>
  <si>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</si>
  <si>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</si>
  <si>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</si>
  <si>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</si>
  <si>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</si>
  <si>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</si>
  <si>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</si>
  <si>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</si>
  <si>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</si>
  <si>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</si>
  <si>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</si>
  <si>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</si>
  <si>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</si>
  <si>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</si>
  <si>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</si>
  <si>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</si>
  <si>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</si>
  <si>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</si>
  <si>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</si>
  <si>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</si>
  <si>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</si>
  <si>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</si>
  <si>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</si>
  <si>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</si>
  <si>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</si>
  <si>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</si>
  <si>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</si>
  <si>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</si>
  <si>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</si>
  <si>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</si>
  <si>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</si>
  <si>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</si>
  <si>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</si>
  <si>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</si>
  <si>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</si>
  <si>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</si>
  <si>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</si>
  <si>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</si>
  <si>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</si>
  <si>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</si>
  <si>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</si>
  <si>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</si>
  <si>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</si>
  <si>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</si>
  <si>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</si>
  <si>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</si>
  <si>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</si>
  <si>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</si>
  <si>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</si>
  <si>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</si>
  <si>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</si>
  <si>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</si>
  <si>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</si>
  <si>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</si>
  <si>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</si>
  <si>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</si>
  <si>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</si>
  <si>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</si>
  <si>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</si>
  <si>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</si>
  <si>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</si>
  <si>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</si>
  <si>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</si>
  <si>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</si>
  <si>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</si>
  <si>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</si>
  <si>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</si>
  <si>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</si>
  <si>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</si>
  <si>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</si>
  <si>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</si>
  <si>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</si>
  <si>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</si>
  <si>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</si>
  <si>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</si>
  <si>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</si>
  <si>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</si>
  <si>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</si>
  <si>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</si>
  <si>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</si>
  <si>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</si>
  <si>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</si>
  <si>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</si>
  <si>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</si>
  <si>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</si>
  <si>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</si>
  <si>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</si>
  <si>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</si>
  <si>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</si>
  <si>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</si>
  <si>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</si>
  <si>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</si>
  <si>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</si>
  <si>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</si>
  <si>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</si>
  <si>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</si>
  <si>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</si>
  <si>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</si>
  <si>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</si>
  <si>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</si>
  <si>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</si>
  <si>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</si>
  <si>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</si>
  <si>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</si>
  <si>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</si>
  <si>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</si>
  <si>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</si>
  <si>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</si>
  <si>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</si>
  <si>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</si>
  <si>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</si>
  <si>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</si>
  <si>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</si>
  <si>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</si>
  <si>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</si>
  <si>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</si>
  <si>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</si>
  <si>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</si>
  <si>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</si>
  <si>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</si>
  <si>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</si>
  <si>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</si>
  <si>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</si>
  <si>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</si>
  <si>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</si>
  <si>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</si>
  <si>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</si>
  <si>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</si>
  <si>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</si>
  <si>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</si>
  <si>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</si>
  <si>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</si>
  <si>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</si>
  <si>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</si>
  <si>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</si>
  <si>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</si>
  <si>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</si>
  <si>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</si>
  <si>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</si>
  <si>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</si>
  <si>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</si>
  <si>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</si>
  <si>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</si>
  <si>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</si>
  <si>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</si>
  <si>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</si>
  <si>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</si>
  <si>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</si>
  <si>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</si>
  <si>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</si>
  <si>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</si>
  <si>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</si>
  <si>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</si>
  <si>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</si>
  <si>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</si>
  <si>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</si>
  <si>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</si>
  <si>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</si>
  <si>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</si>
  <si>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</si>
  <si>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</si>
  <si>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</si>
  <si>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</si>
  <si>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</si>
  <si>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</si>
  <si>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</si>
  <si>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</si>
  <si>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</si>
  <si>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</si>
  <si>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</si>
  <si>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</si>
  <si>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</si>
  <si>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</si>
  <si>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</si>
  <si>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</si>
  <si>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</si>
  <si>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</si>
  <si>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</si>
  <si>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</si>
  <si>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</si>
  <si>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</si>
  <si>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</si>
  <si>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</si>
  <si>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</si>
  <si>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</si>
  <si>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</si>
  <si>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</si>
  <si>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</si>
  <si>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</si>
  <si>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</si>
  <si>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</si>
  <si>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</si>
  <si>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</si>
  <si>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</si>
  <si>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</si>
  <si>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</si>
  <si>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</si>
  <si>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</si>
  <si>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</si>
  <si>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</si>
  <si>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</si>
  <si>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</si>
  <si>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</si>
  <si>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</si>
  <si>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</si>
  <si>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</si>
  <si>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</si>
  <si>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</si>
  <si>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</si>
  <si>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</si>
  <si>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</si>
  <si>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</si>
  <si>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</si>
  <si>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</si>
  <si>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</si>
  <si>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</si>
  <si>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</si>
  <si>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</si>
  <si>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</si>
  <si>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</si>
  <si>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</si>
  <si>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</si>
  <si>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</si>
  <si>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</si>
  <si>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</si>
  <si>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</si>
  <si>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</si>
  <si>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</si>
  <si>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</si>
  <si>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</si>
  <si>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</si>
  <si>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</si>
  <si>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</si>
  <si>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</si>
  <si>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</si>
  <si>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</si>
  <si>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</si>
  <si>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</si>
  <si>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</si>
  <si>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</si>
  <si>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</si>
  <si>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</si>
  <si>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</si>
  <si>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</si>
  <si>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</si>
  <si>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</si>
  <si>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</si>
  <si>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</si>
  <si>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</si>
  <si>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</si>
  <si>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</si>
  <si>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</si>
  <si>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</si>
  <si>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</si>
  <si>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</si>
  <si>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</si>
  <si>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</si>
  <si>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</si>
  <si>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</si>
  <si>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</si>
  <si>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</si>
  <si>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</si>
  <si>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</si>
  <si>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</si>
  <si>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</si>
  <si>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</si>
  <si>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</si>
  <si>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</si>
  <si>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</si>
  <si>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</si>
  <si>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</si>
  <si>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</si>
  <si>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</si>
  <si>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</si>
  <si>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</si>
  <si>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</si>
  <si>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</si>
  <si>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</si>
  <si>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</si>
  <si>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</si>
  <si>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</si>
  <si>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</si>
  <si>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</si>
  <si>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</si>
  <si>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</si>
  <si>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</si>
  <si>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</si>
  <si>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</si>
  <si>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</si>
  <si>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</si>
  <si>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</si>
  <si>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</si>
  <si>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</si>
  <si>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</si>
  <si>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</si>
  <si>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</si>
  <si>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</si>
  <si>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</si>
  <si>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</si>
  <si>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</si>
  <si>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</si>
  <si>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</si>
  <si>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</si>
  <si>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</si>
  <si>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</si>
  <si>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</si>
  <si>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</si>
  <si>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</si>
  <si>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</si>
  <si>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</si>
  <si>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</si>
  <si>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</si>
  <si>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</si>
  <si>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</si>
  <si>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</si>
  <si>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</si>
  <si>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</si>
  <si>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</si>
  <si>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</si>
  <si>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</si>
  <si>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</si>
  <si>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</si>
  <si>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</si>
  <si>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</si>
  <si>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</si>
  <si>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</si>
  <si>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</si>
  <si>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</si>
  <si>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</si>
  <si>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</si>
  <si>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</si>
  <si>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</si>
  <si>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</si>
  <si>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</si>
  <si>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</si>
  <si>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</si>
  <si>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</si>
  <si>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</si>
  <si>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</si>
  <si>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</si>
  <si>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</si>
  <si>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</si>
  <si>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</si>
  <si>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</si>
  <si>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</si>
  <si>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</si>
  <si>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</si>
  <si>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</si>
  <si>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</si>
  <si>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</si>
  <si>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</si>
  <si>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</si>
  <si>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</si>
  <si>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</si>
  <si>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</si>
  <si>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</si>
  <si>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</si>
  <si>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</si>
  <si>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</si>
  <si>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</si>
  <si>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</si>
  <si>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</si>
  <si>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</si>
  <si>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</si>
  <si>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</si>
  <si>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</si>
  <si>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</si>
  <si>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</si>
  <si>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</si>
  <si>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</si>
  <si>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</si>
  <si>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</si>
  <si>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</si>
  <si>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</si>
  <si>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</si>
  <si>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</si>
  <si>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</si>
  <si>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</si>
  <si>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</si>
  <si>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</si>
  <si>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</si>
  <si>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</si>
  <si>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</si>
  <si>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</si>
  <si>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</si>
  <si>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</si>
  <si>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</si>
  <si>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</si>
  <si>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</si>
  <si>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</si>
  <si>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</si>
  <si>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</si>
  <si>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</si>
  <si>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</si>
  <si>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</si>
  <si>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</si>
  <si>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</si>
  <si>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</si>
  <si>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</si>
  <si>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</si>
  <si>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</si>
  <si>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</si>
  <si>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</si>
  <si>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</si>
  <si>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</si>
  <si>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</si>
  <si>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</si>
  <si>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</si>
  <si>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</si>
  <si>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</si>
  <si>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</si>
  <si>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</si>
  <si>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</si>
  <si>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</si>
  <si>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</si>
  <si>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</si>
  <si>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</si>
  <si>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</si>
  <si>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</si>
  <si>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</si>
  <si>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</si>
  <si>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</si>
  <si>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</si>
  <si>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</si>
  <si>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</si>
  <si>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</si>
  <si>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</si>
  <si>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</si>
  <si>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</si>
  <si>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</si>
  <si>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</si>
  <si>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</si>
  <si>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</si>
  <si>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</si>
  <si>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</si>
  <si>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</si>
  <si>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</si>
  <si>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</si>
  <si>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</si>
  <si>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</si>
  <si>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</si>
  <si>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</si>
  <si>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</si>
  <si>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</si>
  <si>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</si>
  <si>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</si>
  <si>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</si>
  <si>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</si>
  <si>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</si>
  <si>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</si>
  <si>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</si>
  <si>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</si>
  <si>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</si>
  <si>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</si>
  <si>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</si>
  <si>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</si>
  <si>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</si>
  <si>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</si>
  <si>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</si>
  <si>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</si>
  <si>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</si>
  <si>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</si>
  <si>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</si>
  <si>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</si>
  <si>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</si>
  <si>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</si>
  <si>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</si>
  <si>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</si>
  <si>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</si>
  <si>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</si>
  <si>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</si>
  <si>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</si>
  <si>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</si>
  <si>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</si>
  <si>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</si>
  <si>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</si>
  <si>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</si>
  <si>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</si>
  <si>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</si>
  <si>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</si>
  <si>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</si>
  <si>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</si>
  <si>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</si>
  <si>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</si>
  <si>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</si>
  <si>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</si>
  <si>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</si>
  <si>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</si>
  <si>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</si>
  <si>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</si>
  <si>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</si>
  <si>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</si>
  <si>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</si>
  <si>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</si>
  <si>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</si>
  <si>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</si>
  <si>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</si>
  <si>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</si>
  <si>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</si>
  <si>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</si>
  <si>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</si>
  <si>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</si>
  <si>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</si>
  <si>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</si>
  <si>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</si>
  <si>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</si>
  <si>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</si>
  <si>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</si>
  <si>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</si>
  <si>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</si>
  <si>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</si>
  <si>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</si>
  <si>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</si>
  <si>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</si>
  <si>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</si>
  <si>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</si>
  <si>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</si>
  <si>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</si>
  <si>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</si>
  <si>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</si>
  <si>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</si>
  <si>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</si>
  <si>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</si>
  <si>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</si>
  <si>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</si>
  <si>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</si>
  <si>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</si>
  <si>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</si>
  <si>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</si>
  <si>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</si>
  <si>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</si>
  <si>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</si>
  <si>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</si>
  <si>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</si>
  <si>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</si>
  <si>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</si>
  <si>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</si>
  <si>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</si>
  <si>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</si>
  <si>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</si>
  <si>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</si>
  <si>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</si>
  <si>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</si>
  <si>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</si>
  <si>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</si>
  <si>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</si>
  <si>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</si>
  <si>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</si>
  <si>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</si>
  <si>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</si>
  <si>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</si>
  <si>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</si>
  <si>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</si>
  <si>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</si>
  <si>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</si>
  <si>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</si>
  <si>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</si>
  <si>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</si>
  <si>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</si>
  <si>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</si>
  <si>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</si>
  <si>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</si>
  <si>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</si>
  <si>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</si>
  <si>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</si>
  <si>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</si>
  <si>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</si>
  <si>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</si>
  <si>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</si>
  <si>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</si>
  <si>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</si>
  <si>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</si>
  <si>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</si>
  <si>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</si>
  <si>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</si>
  <si>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</si>
  <si>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</si>
  <si>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</si>
  <si>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</si>
  <si>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</si>
  <si>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</si>
  <si>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</si>
  <si>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</si>
  <si>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</si>
  <si>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</si>
  <si>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</si>
  <si>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</si>
  <si>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</si>
  <si>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</si>
  <si>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</si>
  <si>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</si>
  <si>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</si>
  <si>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</si>
  <si>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</si>
  <si>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</si>
  <si>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</si>
  <si>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</si>
  <si>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</si>
  <si>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</si>
  <si>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</si>
  <si>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</si>
  <si>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</si>
  <si>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</si>
  <si>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</si>
  <si>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</si>
  <si>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</si>
  <si>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</si>
  <si>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</si>
  <si>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</si>
  <si>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</si>
  <si>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</si>
  <si>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</si>
  <si>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</si>
  <si>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</si>
  <si>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</si>
  <si>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</si>
  <si>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</si>
  <si>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</si>
  <si>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</si>
  <si>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</si>
  <si>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</si>
  <si>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</si>
  <si>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</si>
  <si>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</si>
  <si>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</si>
  <si>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</si>
  <si>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</si>
  <si>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</si>
  <si>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</si>
  <si>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</si>
  <si>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</si>
  <si>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</si>
  <si>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</si>
  <si>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</si>
  <si>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</si>
  <si>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</si>
  <si>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</si>
  <si>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</si>
  <si>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</si>
  <si>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</si>
  <si>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</si>
  <si>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</si>
  <si>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</si>
  <si>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</si>
  <si>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</si>
  <si>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</si>
  <si>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</si>
  <si>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</si>
  <si>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</si>
  <si>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</si>
  <si>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</si>
  <si>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</si>
  <si>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</si>
  <si>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</si>
  <si>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</si>
  <si>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</si>
  <si>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</si>
  <si>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</si>
  <si>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</si>
  <si>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</si>
  <si>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</si>
  <si>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</si>
  <si>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</si>
  <si>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</si>
  <si>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</si>
  <si>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</si>
  <si>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</si>
  <si>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</si>
  <si>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</si>
  <si>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</si>
  <si>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</si>
  <si>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</si>
  <si>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</si>
  <si>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</si>
  <si>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</si>
  <si>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</si>
  <si>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</si>
  <si>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</si>
  <si>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</si>
  <si>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</si>
  <si>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</si>
  <si>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</si>
  <si>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</si>
  <si>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</si>
  <si>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</si>
  <si>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</si>
  <si>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</si>
  <si>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</si>
  <si>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</si>
  <si>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</si>
  <si>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</si>
  <si>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</si>
  <si>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</si>
  <si>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</si>
  <si>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</si>
  <si>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</si>
  <si>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</si>
  <si>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</si>
  <si>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</si>
  <si>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</si>
  <si>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</si>
  <si>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</si>
  <si>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</si>
  <si>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</si>
  <si>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</si>
  <si>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</si>
  <si>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</si>
  <si>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</si>
  <si>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</si>
  <si>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</si>
  <si>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</si>
  <si>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</si>
  <si>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</si>
  <si>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</si>
  <si>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</si>
  <si>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</si>
  <si>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</si>
  <si>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</si>
  <si>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</si>
  <si>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</si>
  <si>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</si>
  <si>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</si>
  <si>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</si>
  <si>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</si>
  <si>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</si>
  <si>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</si>
  <si>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</si>
  <si>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</si>
  <si>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</si>
  <si>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</si>
  <si>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</si>
  <si>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</si>
  <si>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</si>
  <si>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</si>
  <si>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</si>
  <si>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</si>
  <si>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</si>
  <si>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</si>
  <si>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</si>
  <si>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</si>
  <si>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</si>
  <si>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</si>
  <si>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</si>
  <si>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</si>
  <si>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</si>
  <si>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</si>
  <si>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</si>
  <si>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</si>
  <si>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</si>
  <si>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</si>
  <si>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</si>
  <si>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</si>
  <si>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</si>
  <si>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</si>
  <si>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</si>
  <si>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</si>
  <si>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</si>
  <si>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</si>
  <si>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</si>
  <si>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</si>
  <si>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</si>
  <si>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</si>
  <si>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</si>
  <si>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</si>
  <si>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</si>
  <si>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</si>
  <si>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</si>
  <si>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</si>
  <si>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</si>
  <si>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</si>
  <si>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</si>
  <si>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</si>
  <si>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</si>
  <si>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</si>
  <si>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</si>
  <si>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</si>
  <si>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</si>
  <si>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</si>
  <si>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</si>
  <si>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</si>
  <si>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</si>
  <si>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</si>
  <si>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</si>
  <si>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</si>
  <si>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</si>
  <si>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</si>
  <si>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</si>
  <si>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</si>
  <si>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</si>
  <si>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</si>
  <si>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</si>
  <si>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</si>
  <si>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</si>
  <si>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</si>
  <si>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</si>
  <si>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</si>
  <si>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</si>
  <si>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</si>
  <si>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</si>
  <si>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</si>
  <si>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</si>
  <si>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</si>
  <si>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</si>
  <si>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</si>
  <si>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</si>
  <si>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</si>
  <si>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</si>
  <si>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</si>
  <si>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</si>
  <si>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</si>
  <si>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</si>
  <si>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</si>
  <si>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</si>
  <si>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</si>
  <si>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</si>
  <si>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</si>
  <si>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</si>
  <si>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</si>
  <si>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</si>
  <si>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</si>
  <si>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</si>
  <si>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</si>
  <si>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</si>
  <si>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</si>
  <si>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</si>
  <si>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</si>
  <si>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</si>
  <si>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</si>
  <si>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</si>
  <si>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</si>
  <si>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</si>
  <si>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</si>
  <si>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</si>
  <si>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</si>
  <si>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</si>
  <si>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</si>
  <si>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</si>
  <si>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</si>
  <si>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</si>
  <si>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</si>
  <si>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</si>
  <si>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</si>
  <si>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</si>
  <si>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</si>
  <si>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</si>
  <si>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</si>
  <si>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</si>
  <si>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</si>
  <si>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</si>
  <si>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</si>
  <si>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</si>
  <si>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</si>
  <si>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</si>
  <si>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</si>
  <si>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</si>
  <si>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</si>
  <si>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</si>
  <si>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</si>
  <si>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</si>
  <si>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</si>
  <si>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</si>
  <si>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</si>
  <si>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</si>
  <si>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</si>
  <si>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</si>
  <si>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</si>
  <si>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</si>
  <si>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</si>
  <si>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</si>
  <si>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</si>
  <si>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</si>
  <si>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</si>
  <si>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</si>
  <si>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</si>
  <si>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</si>
  <si>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</si>
  <si>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</si>
  <si>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</si>
  <si>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</si>
  <si>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</si>
  <si>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</si>
  <si>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</si>
  <si>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</si>
  <si>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</si>
  <si>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</si>
  <si>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</si>
  <si>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</si>
  <si>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</si>
  <si>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</si>
  <si>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</si>
  <si>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</si>
  <si>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</si>
  <si>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</si>
  <si>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</si>
  <si>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</si>
  <si>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</si>
  <si>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</si>
  <si>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</si>
  <si>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</si>
  <si>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</si>
  <si>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</si>
  <si>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</si>
  <si>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</si>
  <si>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</si>
  <si>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</si>
  <si>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</si>
  <si>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</si>
  <si>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</si>
  <si>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</si>
  <si>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</si>
  <si>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</si>
  <si>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</si>
  <si>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</si>
  <si>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</si>
  <si>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</si>
  <si>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</si>
  <si>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</si>
  <si>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</si>
  <si>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</si>
  <si>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</si>
  <si>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</si>
  <si>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</si>
  <si>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</si>
  <si>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</si>
  <si>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</si>
  <si>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</si>
  <si>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</si>
  <si>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</si>
  <si>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</si>
  <si>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</si>
  <si>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</si>
  <si>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</si>
  <si>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</si>
  <si>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</si>
  <si>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</si>
  <si>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</si>
  <si>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</si>
  <si>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</si>
  <si>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</si>
  <si>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</si>
  <si>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</si>
  <si>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</si>
  <si>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</si>
  <si>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</si>
  <si>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</si>
  <si>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</si>
  <si>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</si>
  <si>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</si>
  <si>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</si>
  <si>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</si>
  <si>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</si>
  <si>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</si>
  <si>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</si>
  <si>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</si>
  <si>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</si>
  <si>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</si>
  <si>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</si>
  <si>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</si>
  <si>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</si>
  <si>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</si>
  <si>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</si>
  <si>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</si>
  <si>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</si>
  <si>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</si>
  <si>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</si>
  <si>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</si>
  <si>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</si>
  <si>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</si>
  <si>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</si>
  <si>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</si>
  <si>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</si>
  <si>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</si>
  <si>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</si>
  <si>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</si>
  <si>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</si>
  <si>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</si>
  <si>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</si>
  <si>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</si>
  <si>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</si>
  <si>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</si>
  <si>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</si>
  <si>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</si>
  <si>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</si>
  <si>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</si>
  <si>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</si>
  <si>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</si>
  <si>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</si>
  <si>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</si>
  <si>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</si>
  <si>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</si>
  <si>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</si>
  <si>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</si>
  <si>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</si>
  <si>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</si>
  <si>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</si>
  <si>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</si>
  <si>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</si>
  <si>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</si>
  <si>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</si>
  <si>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</si>
  <si>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</si>
  <si>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</si>
  <si>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</si>
  <si>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</si>
  <si>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</si>
  <si>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</si>
  <si>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</si>
  <si>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</si>
  <si>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</si>
  <si>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</si>
  <si>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</si>
  <si>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</si>
  <si>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</si>
  <si>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</si>
  <si>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</si>
  <si>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</si>
  <si>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</si>
  <si>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</si>
  <si>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</si>
  <si>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</si>
  <si>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</si>
  <si>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</si>
  <si>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</si>
  <si>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</si>
  <si>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</si>
  <si>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</si>
  <si>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</si>
  <si>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</si>
  <si>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</si>
  <si>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</si>
  <si>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</si>
  <si>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</si>
  <si>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</si>
  <si>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</si>
  <si>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</si>
  <si>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</si>
  <si>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</si>
  <si>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</si>
  <si>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</si>
  <si>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</si>
  <si>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</si>
  <si>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</si>
  <si>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</si>
  <si>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</si>
  <si>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</si>
  <si>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</si>
  <si>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</si>
  <si>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</si>
  <si>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</si>
  <si>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</si>
  <si>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</si>
  <si>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</si>
  <si>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</si>
  <si>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</si>
  <si>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</si>
  <si>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</si>
  <si>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</si>
  <si>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</si>
  <si>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</si>
  <si>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</si>
  <si>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</si>
  <si>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</si>
  <si>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</si>
  <si>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</si>
  <si>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</si>
  <si>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</si>
  <si>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</si>
  <si>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</si>
  <si>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</si>
  <si>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</si>
  <si>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</si>
  <si>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</si>
  <si>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</si>
  <si>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</si>
  <si>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</si>
  <si>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</si>
  <si>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</si>
  <si>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</si>
  <si>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</si>
  <si>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</si>
  <si>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</si>
  <si>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</si>
  <si>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</si>
  <si>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</si>
  <si>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</si>
  <si>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</si>
  <si>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</si>
  <si>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</si>
  <si>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</si>
  <si>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</si>
  <si>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</si>
  <si>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</si>
  <si>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</si>
  <si>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</si>
  <si>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</si>
  <si>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</si>
  <si>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</si>
  <si>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</si>
  <si>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</si>
  <si>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</si>
  <si>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</si>
  <si>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</si>
  <si>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</si>
  <si>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</si>
  <si>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</si>
  <si>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</si>
  <si>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</si>
  <si>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</si>
  <si>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</si>
  <si>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</si>
  <si>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</si>
  <si>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</si>
  <si>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</si>
  <si>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</si>
  <si>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</si>
  <si>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</si>
  <si>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</si>
  <si>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</si>
  <si>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</si>
  <si>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</si>
  <si>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</si>
  <si>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</si>
  <si>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</si>
  <si>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</si>
  <si>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</si>
  <si>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</si>
  <si>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</si>
  <si>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</si>
  <si>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</si>
  <si>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</si>
  <si>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</si>
  <si>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</si>
  <si>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</si>
  <si>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</si>
  <si>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</si>
  <si>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</si>
  <si>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</si>
  <si>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</si>
  <si>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</si>
  <si>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</si>
  <si>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</si>
  <si>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</si>
  <si>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</si>
  <si>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</si>
  <si>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</si>
  <si>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</si>
  <si>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</si>
  <si>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</si>
  <si>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</si>
  <si>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</si>
  <si>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</si>
  <si>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</si>
  <si>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</si>
  <si>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</si>
  <si>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</si>
  <si>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</si>
  <si>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</si>
  <si>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</si>
  <si>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</si>
  <si>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</si>
  <si>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</si>
  <si>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</si>
  <si>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</si>
  <si>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</si>
  <si>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</si>
  <si>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</si>
  <si>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</si>
  <si>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</si>
  <si>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</si>
  <si>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</si>
  <si>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</si>
  <si>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</si>
  <si>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</si>
  <si>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</si>
  <si>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</si>
  <si>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</si>
  <si>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</si>
  <si>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</si>
  <si>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</si>
  <si>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</si>
  <si>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</si>
  <si>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</si>
  <si>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</si>
  <si>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</si>
  <si>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</si>
  <si>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</si>
  <si>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</si>
  <si>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</si>
  <si>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</si>
  <si>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</si>
  <si>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</si>
  <si>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</si>
  <si>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</si>
  <si>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</si>
  <si>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</si>
  <si>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</si>
  <si>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</si>
  <si>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</si>
  <si>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</si>
  <si>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</si>
  <si>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</si>
  <si>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</si>
  <si>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</si>
  <si>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</si>
  <si>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</si>
  <si>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</si>
  <si>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</si>
  <si>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</si>
  <si>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</si>
  <si>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</si>
  <si>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</si>
  <si>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</si>
  <si>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</si>
  <si>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</si>
  <si>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</si>
  <si>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</si>
  <si>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</si>
  <si>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</si>
  <si>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</si>
  <si>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</si>
  <si>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</si>
  <si>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</si>
  <si>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</si>
  <si>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</si>
  <si>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</si>
  <si>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</si>
  <si>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</si>
  <si>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</si>
  <si>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</si>
  <si>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</si>
  <si>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</si>
  <si>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</si>
  <si>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</si>
  <si>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</si>
  <si>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</si>
  <si>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</si>
  <si>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</si>
  <si>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</si>
  <si>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</si>
  <si>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</si>
  <si>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</si>
  <si>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</si>
  <si>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</si>
  <si>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</si>
  <si>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</si>
  <si>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</si>
  <si>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</si>
  <si>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</si>
  <si>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</si>
  <si>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</si>
  <si>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</si>
  <si>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</si>
  <si>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</si>
  <si>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</si>
  <si>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</si>
  <si>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</si>
  <si>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</si>
  <si>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</si>
  <si>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</si>
  <si>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</si>
  <si>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</si>
  <si>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</si>
  <si>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</si>
  <si>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</si>
  <si>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</si>
  <si>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</si>
  <si>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</si>
  <si>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</si>
  <si>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</si>
  <si>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</si>
  <si>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</si>
  <si>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</si>
  <si>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</si>
  <si>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</si>
  <si>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</si>
  <si>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</si>
  <si>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</si>
  <si>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</si>
  <si>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</si>
  <si>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</si>
  <si>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</si>
  <si>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</si>
  <si>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</si>
  <si>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</si>
  <si>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</si>
  <si>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</si>
  <si>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</si>
  <si>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</si>
  <si>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</si>
  <si>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</si>
  <si>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</si>
  <si>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</si>
  <si>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</si>
  <si>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</si>
  <si>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</si>
  <si>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</si>
  <si>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</si>
  <si>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</si>
  <si>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</si>
  <si>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</si>
  <si>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</si>
  <si>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</si>
  <si>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</si>
  <si>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</si>
  <si>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</si>
  <si>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</si>
  <si>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</si>
  <si>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</si>
  <si>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</si>
  <si>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</si>
  <si>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</si>
  <si>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</si>
  <si>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</si>
  <si>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</si>
  <si>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</si>
  <si>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</si>
  <si>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</si>
  <si>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</si>
  <si>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</si>
  <si>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</si>
  <si>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</si>
  <si>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</si>
  <si>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</si>
  <si>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</si>
  <si>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</si>
  <si>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</si>
  <si>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</si>
  <si>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</si>
  <si>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</si>
  <si>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</si>
  <si>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</si>
  <si>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</si>
  <si>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</si>
  <si>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</si>
  <si>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</si>
  <si>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</si>
  <si>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</si>
  <si>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</si>
  <si>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</si>
  <si>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</si>
  <si>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</si>
  <si>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</si>
  <si>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</si>
  <si>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</si>
  <si>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</si>
  <si>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</si>
  <si>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</si>
  <si>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</si>
  <si>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</si>
  <si>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</si>
  <si>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</si>
  <si>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</si>
  <si>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</si>
  <si>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</si>
  <si>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</si>
  <si>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</si>
  <si>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</si>
  <si>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</si>
  <si>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</si>
  <si>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</si>
  <si>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</si>
  <si>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</si>
  <si>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</si>
  <si>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</si>
  <si>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</si>
  <si>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</si>
  <si>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</si>
  <si>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</si>
  <si>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</si>
  <si>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</si>
  <si>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</si>
  <si>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</si>
  <si>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</si>
  <si>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</si>
  <si>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</si>
  <si>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</si>
  <si>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</si>
  <si>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</si>
  <si>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</si>
  <si>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</si>
  <si>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</si>
  <si>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</si>
  <si>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</si>
  <si>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</si>
  <si>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</si>
  <si>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</si>
  <si>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</si>
  <si>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</si>
  <si>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</si>
  <si>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</si>
  <si>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</si>
  <si>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</si>
  <si>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</si>
  <si>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</si>
  <si>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</si>
  <si>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</si>
  <si>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</si>
  <si>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</si>
  <si>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</si>
  <si>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</si>
  <si>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</si>
  <si>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</si>
  <si>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</si>
  <si>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</si>
  <si>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</si>
  <si>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</si>
  <si>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</si>
  <si>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</si>
  <si>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</si>
  <si>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</si>
  <si>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</si>
  <si>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</si>
  <si>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</si>
  <si>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</si>
  <si>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</si>
  <si>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</si>
  <si>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</si>
  <si>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</si>
  <si>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</si>
  <si>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</si>
  <si>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</si>
  <si>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</si>
  <si>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</si>
  <si>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</si>
  <si>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</si>
  <si>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</si>
  <si>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</si>
  <si>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</si>
  <si>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</si>
  <si>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</si>
  <si>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</si>
  <si>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</si>
  <si>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</si>
  <si>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</si>
  <si>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</si>
  <si>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</si>
  <si>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</si>
  <si>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</si>
  <si>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</si>
  <si>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</si>
  <si>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</si>
  <si>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</si>
  <si>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</si>
  <si>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</si>
  <si>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</si>
  <si>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</si>
  <si>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</si>
  <si>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</si>
  <si>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</si>
  <si>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</si>
  <si>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</si>
  <si>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</si>
  <si>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</si>
  <si>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</si>
  <si>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</si>
  <si>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</si>
  <si>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</si>
  <si>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</si>
  <si>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</si>
  <si>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</si>
  <si>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</si>
  <si>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</si>
  <si>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</si>
  <si>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</si>
  <si>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</si>
  <si>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</si>
  <si>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</si>
  <si>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</si>
  <si>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</si>
  <si>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</si>
  <si>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</si>
  <si>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</si>
  <si>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</si>
  <si>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</si>
  <si>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</si>
  <si>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</si>
  <si>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</si>
  <si>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</si>
  <si>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</si>
  <si>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</si>
  <si>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</si>
  <si>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</si>
  <si>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</si>
  <si>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</si>
  <si>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</si>
  <si>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</si>
  <si>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</si>
  <si>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</si>
  <si>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</si>
  <si>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</si>
  <si>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</si>
  <si>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</si>
  <si>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</si>
  <si>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</si>
  <si>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</si>
  <si>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</si>
  <si>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</si>
  <si>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</si>
  <si>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</si>
  <si>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</si>
  <si>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</si>
  <si>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</si>
  <si>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</si>
  <si>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</si>
  <si>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</si>
  <si>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</si>
  <si>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</si>
  <si>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</si>
  <si>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</si>
  <si>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</si>
  <si>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</si>
  <si>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</si>
  <si>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</si>
  <si>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</si>
  <si>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</si>
  <si>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</si>
  <si>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</si>
  <si>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</si>
  <si>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</si>
  <si>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</si>
  <si>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</si>
  <si>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</si>
  <si>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</si>
  <si>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</si>
  <si>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</si>
  <si>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</si>
  <si>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</si>
  <si>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</si>
  <si>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</si>
  <si>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</si>
  <si>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</si>
  <si>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</si>
  <si>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</si>
  <si>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</si>
  <si>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</si>
  <si>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</si>
  <si>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</si>
  <si>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</si>
  <si>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</si>
  <si>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</si>
  <si>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</si>
  <si>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</si>
  <si>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</si>
  <si>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</si>
  <si>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</si>
  <si>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</si>
  <si>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</si>
  <si>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</si>
  <si>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</si>
  <si>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</si>
  <si>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</si>
  <si>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</si>
  <si>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</si>
  <si>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</si>
  <si>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</si>
  <si>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</si>
  <si>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</si>
  <si>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</si>
  <si>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</si>
  <si>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</si>
  <si>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</si>
  <si>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</si>
  <si>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</si>
  <si>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</si>
  <si>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</si>
  <si>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</si>
  <si>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</si>
  <si>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</si>
  <si>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</si>
  <si>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</si>
  <si>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</si>
  <si>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</si>
  <si>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</si>
  <si>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</si>
  <si>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</si>
  <si>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</si>
  <si>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</si>
  <si>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</si>
  <si>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</si>
  <si>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</si>
  <si>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</si>
  <si>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</si>
  <si>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</si>
  <si>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</si>
  <si>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</si>
  <si>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</si>
  <si>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</si>
  <si>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</si>
  <si>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</si>
  <si>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</si>
  <si>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</si>
  <si>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</si>
  <si>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</si>
  <si>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</si>
  <si>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</si>
  <si>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</si>
  <si>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</si>
  <si>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</si>
  <si>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</si>
  <si>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</si>
  <si>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</si>
  <si>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</si>
  <si>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</si>
  <si>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</si>
  <si>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</si>
  <si>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</si>
  <si>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</si>
  <si>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</si>
  <si>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</si>
  <si>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</si>
  <si>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</si>
  <si>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</si>
  <si>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</si>
  <si>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</si>
  <si>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</si>
  <si>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</si>
  <si>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</si>
  <si>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</si>
  <si>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</si>
  <si>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</si>
  <si>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</si>
  <si>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</si>
  <si>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</si>
  <si>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</si>
  <si>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</si>
  <si>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</si>
  <si>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</si>
  <si>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</si>
  <si>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</si>
  <si>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</si>
  <si>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</si>
  <si>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</si>
  <si>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</si>
  <si>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</si>
  <si>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</si>
  <si>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</si>
  <si>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</si>
  <si>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</si>
  <si>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</si>
  <si>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</si>
  <si>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</si>
  <si>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</si>
  <si>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</si>
  <si>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</si>
  <si>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</si>
  <si>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</si>
  <si>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</si>
  <si>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</si>
  <si>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</si>
  <si>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</si>
  <si>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</si>
  <si>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</si>
  <si>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</si>
  <si>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</si>
  <si>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</si>
  <si>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</si>
  <si>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</si>
  <si>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</si>
  <si>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</si>
  <si>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</si>
  <si>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</si>
  <si>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</si>
  <si>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</si>
  <si>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</si>
  <si>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</si>
  <si>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</si>
  <si>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</si>
  <si>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</si>
  <si>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</si>
  <si>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</si>
  <si>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</si>
  <si>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</si>
  <si>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</si>
  <si>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</si>
  <si>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</si>
  <si>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</si>
  <si>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</si>
  <si>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</si>
  <si>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</si>
  <si>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</si>
  <si>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</si>
  <si>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</si>
  <si>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</si>
  <si>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</si>
  <si>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</si>
  <si>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</si>
  <si>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</si>
  <si>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</si>
  <si>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</si>
  <si>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</si>
  <si>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</si>
  <si>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</si>
  <si>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</si>
  <si>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</si>
  <si>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</si>
  <si>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</si>
  <si>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</si>
  <si>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</si>
  <si>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</si>
  <si>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</si>
  <si>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</si>
  <si>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</si>
  <si>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</si>
  <si>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</si>
  <si>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</si>
  <si>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</si>
  <si>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</si>
  <si>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</si>
  <si>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</si>
  <si>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</si>
  <si>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</si>
  <si>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</si>
  <si>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</si>
  <si>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</si>
  <si>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</si>
  <si>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</si>
  <si>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</si>
  <si>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</si>
  <si>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</si>
  <si>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</si>
  <si>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</si>
  <si>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</si>
  <si>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</si>
  <si>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</si>
  <si>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</si>
  <si>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</si>
  <si>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</si>
  <si>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</si>
  <si>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</si>
  <si>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</si>
  <si>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</si>
  <si>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</si>
  <si>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</si>
  <si>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</si>
  <si>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</si>
  <si>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</si>
  <si>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</si>
  <si>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</si>
  <si>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</si>
  <si>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</si>
  <si>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</si>
  <si>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</si>
  <si>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</si>
  <si>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</si>
  <si>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</si>
  <si>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</si>
  <si>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</si>
  <si>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</si>
  <si>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</si>
  <si>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</si>
  <si>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</si>
  <si>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</si>
  <si>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</si>
  <si>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</si>
  <si>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</si>
  <si>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</si>
  <si>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</si>
  <si>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</si>
  <si>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</si>
  <si>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</si>
  <si>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</si>
  <si>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</si>
  <si>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</si>
  <si>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</si>
  <si>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</si>
  <si>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</si>
  <si>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</si>
  <si>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</si>
  <si>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</si>
  <si>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</si>
  <si>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</si>
  <si>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</si>
  <si>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</si>
  <si>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</si>
  <si>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</si>
  <si>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</si>
  <si>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</si>
  <si>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</si>
  <si>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</si>
  <si>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</si>
  <si>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</si>
  <si>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</si>
  <si>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</si>
  <si>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</si>
  <si>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</si>
  <si>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</si>
  <si>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</si>
  <si>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</si>
  <si>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</si>
  <si>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</si>
  <si>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</si>
  <si>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</si>
  <si>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</si>
  <si>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</si>
  <si>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</si>
  <si>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</si>
  <si>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</si>
  <si>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</si>
  <si>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</si>
  <si>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</si>
  <si>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</si>
  <si>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</si>
  <si>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</si>
  <si>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</si>
  <si>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</si>
  <si>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</si>
  <si>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</si>
  <si>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</si>
  <si>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</si>
  <si>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</si>
  <si>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</si>
  <si>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</si>
  <si>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</si>
  <si>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</si>
  <si>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</si>
  <si>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</si>
  <si>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</si>
  <si>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</si>
  <si>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</si>
  <si>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</si>
  <si>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</si>
  <si>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</si>
  <si>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</si>
  <si>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</si>
  <si>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</si>
  <si>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</si>
  <si>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</si>
  <si>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</si>
  <si>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</si>
  <si>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</si>
  <si>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</si>
  <si>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</si>
  <si>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</si>
  <si>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</si>
  <si>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</si>
  <si>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</si>
  <si>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</si>
  <si>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</si>
  <si>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</si>
  <si>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</si>
  <si>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</si>
  <si>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</si>
  <si>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</si>
  <si>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</si>
  <si>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</si>
  <si>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</si>
  <si>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</si>
  <si>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</si>
  <si>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</si>
  <si>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</si>
  <si>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</si>
  <si>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</si>
  <si>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</si>
  <si>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</si>
  <si>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</si>
  <si>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</si>
  <si>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</si>
  <si>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</si>
  <si>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</si>
  <si>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</si>
  <si>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</si>
  <si>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</si>
  <si>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</si>
  <si>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</si>
  <si>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</si>
  <si>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</si>
  <si>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</si>
  <si>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</si>
  <si>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</si>
  <si>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</si>
  <si>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</si>
  <si>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</si>
  <si>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</si>
  <si>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</si>
  <si>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</si>
  <si>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</si>
  <si>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</si>
  <si>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</si>
  <si>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</si>
  <si>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</si>
  <si>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</si>
  <si>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</si>
  <si>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</si>
  <si>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</si>
  <si>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</si>
  <si>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</si>
  <si>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</si>
  <si>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</si>
  <si>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</si>
  <si>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</si>
  <si>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</si>
  <si>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</si>
  <si>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</si>
  <si>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</si>
  <si>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</si>
  <si>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</si>
  <si>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</si>
  <si>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</si>
  <si>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</si>
  <si>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</si>
  <si>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</si>
  <si>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</si>
  <si>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</si>
  <si>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</si>
  <si>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</si>
  <si>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</si>
  <si>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</si>
  <si>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</si>
  <si>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</si>
  <si>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</si>
  <si>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</si>
  <si>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</si>
  <si>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</si>
  <si>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</si>
  <si>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</si>
  <si>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</si>
  <si>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</si>
  <si>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</si>
  <si>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</si>
  <si>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</si>
  <si>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</si>
  <si>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</si>
  <si>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</si>
  <si>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</si>
  <si>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</si>
  <si>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</si>
  <si>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</si>
  <si>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</si>
  <si>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</si>
  <si>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</si>
  <si>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</si>
  <si>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</si>
  <si>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</si>
  <si>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</si>
  <si>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</si>
  <si>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</si>
  <si>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</si>
  <si>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</si>
  <si>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</si>
  <si>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</si>
  <si>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</si>
  <si>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</si>
  <si>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</si>
  <si>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</si>
  <si>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</si>
  <si>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</si>
  <si>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</si>
  <si>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</si>
  <si>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</si>
  <si>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</si>
  <si>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</si>
  <si>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</si>
  <si>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</si>
  <si>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</si>
  <si>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</si>
  <si>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</si>
  <si>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</si>
  <si>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</si>
  <si>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</si>
  <si>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</si>
  <si>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</si>
  <si>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</si>
  <si>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</si>
  <si>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</si>
  <si>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</si>
  <si>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</si>
  <si>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</si>
  <si>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</si>
  <si>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</si>
  <si>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</si>
  <si>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</si>
  <si>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</si>
  <si>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</si>
  <si>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</si>
  <si>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</si>
  <si>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</si>
  <si>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</si>
  <si>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</si>
  <si>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</si>
  <si>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</si>
  <si>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</si>
  <si>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</si>
  <si>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</si>
  <si>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</si>
  <si>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</si>
  <si>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</si>
  <si>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</si>
  <si>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</si>
  <si>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</si>
  <si>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</si>
  <si>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</si>
  <si>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</si>
  <si>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</si>
  <si>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</si>
  <si>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</si>
  <si>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</si>
  <si>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</si>
  <si>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</si>
  <si>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</si>
  <si>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</si>
  <si>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</si>
  <si>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</si>
  <si>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</si>
  <si>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</si>
  <si>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</si>
  <si>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</si>
  <si>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</si>
  <si>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</si>
  <si>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</si>
  <si>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</si>
  <si>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</si>
  <si>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</si>
  <si>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</si>
  <si>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</si>
  <si>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</si>
  <si>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</si>
  <si>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</si>
  <si>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</si>
  <si>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</si>
  <si>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</si>
  <si>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</si>
  <si>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</si>
  <si>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</si>
  <si>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</si>
  <si>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</si>
  <si>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</si>
  <si>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</si>
  <si>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</si>
  <si>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</si>
  <si>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</si>
  <si>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</si>
  <si>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</si>
  <si>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</si>
  <si>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</si>
  <si>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</si>
  <si>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</si>
  <si>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</si>
  <si>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</si>
  <si>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</si>
  <si>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</si>
  <si>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</si>
  <si>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</si>
  <si>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</si>
  <si>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</si>
  <si>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</si>
  <si>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</si>
  <si>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</si>
  <si>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</si>
  <si>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</si>
  <si>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</si>
  <si>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</si>
  <si>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</si>
  <si>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</si>
  <si>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</si>
  <si>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</si>
  <si>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</si>
  <si>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</si>
  <si>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</si>
  <si>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</si>
  <si>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</si>
  <si>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</si>
  <si>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</si>
  <si>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</si>
  <si>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</si>
  <si>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</si>
  <si>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</si>
  <si>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</si>
  <si>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</si>
  <si>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</si>
  <si>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</si>
  <si>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</si>
  <si>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</si>
  <si>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</si>
  <si>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</si>
  <si>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</si>
  <si>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</si>
  <si>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</si>
  <si>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</si>
  <si>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</si>
  <si>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</si>
  <si>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</si>
  <si>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</si>
  <si>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</si>
  <si>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</si>
  <si>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</si>
  <si>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</si>
  <si>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</si>
  <si>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</si>
  <si>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</si>
  <si>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</si>
  <si>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</si>
  <si>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</si>
  <si>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</si>
  <si>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</si>
  <si>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</si>
  <si>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</si>
  <si>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</si>
  <si>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</si>
  <si>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</si>
  <si>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</si>
  <si>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</si>
  <si>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</si>
  <si>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</si>
  <si>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</si>
  <si>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</si>
  <si>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</si>
  <si>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</si>
  <si>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</si>
  <si>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</si>
  <si>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</si>
  <si>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</si>
  <si>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</si>
  <si>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</si>
  <si>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</si>
  <si>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</si>
  <si>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</si>
  <si>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</si>
  <si>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</si>
  <si>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</si>
  <si>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</si>
  <si>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</si>
  <si>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</si>
  <si>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</si>
  <si>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</si>
  <si>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</si>
  <si>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</si>
  <si>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</si>
  <si>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</si>
  <si>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</si>
  <si>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</si>
  <si>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</si>
  <si>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</si>
  <si>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</si>
  <si>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</si>
  <si>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</si>
  <si>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</si>
  <si>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</si>
  <si>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</si>
  <si>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</si>
  <si>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</si>
  <si>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</si>
  <si>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</si>
  <si>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</si>
  <si>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</si>
  <si>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</si>
  <si>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</si>
  <si>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</si>
  <si>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</si>
  <si>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</si>
  <si>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</si>
  <si>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</si>
  <si>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</si>
  <si>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</si>
  <si>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</si>
  <si>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</si>
  <si>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</si>
  <si>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</si>
  <si>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</si>
  <si>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</si>
  <si>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</si>
  <si>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</si>
  <si>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</si>
  <si>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</si>
  <si>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</si>
  <si>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</si>
  <si>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</si>
  <si>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</si>
  <si>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</si>
  <si>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</si>
  <si>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</si>
  <si>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</si>
  <si>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</si>
  <si>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</si>
  <si>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</si>
  <si>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</si>
  <si>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</si>
  <si>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</si>
  <si>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</si>
  <si>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</si>
  <si>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</si>
  <si>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</si>
  <si>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</si>
  <si>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</si>
  <si>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</si>
  <si>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</si>
  <si>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</si>
  <si>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</si>
  <si>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</si>
  <si>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</si>
  <si>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</si>
  <si>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</si>
  <si>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</si>
  <si>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</si>
  <si>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</si>
  <si>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</si>
  <si>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</si>
  <si>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</si>
  <si>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</si>
  <si>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</si>
  <si>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</si>
  <si>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</si>
  <si>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</si>
  <si>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</si>
  <si>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</si>
  <si>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</si>
  <si>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</si>
  <si>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</si>
  <si>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</si>
  <si>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</si>
  <si>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</si>
  <si>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</si>
  <si>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</si>
  <si>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</si>
  <si>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</si>
  <si>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</si>
  <si>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</si>
  <si>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</si>
  <si>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</si>
  <si>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</si>
  <si>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</si>
  <si>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</si>
  <si>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</si>
  <si>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</si>
  <si>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</si>
  <si>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</si>
  <si>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</si>
  <si>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</si>
  <si>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</si>
  <si>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</si>
  <si>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</si>
  <si>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</si>
  <si>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</si>
  <si>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</si>
  <si>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</si>
  <si>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</si>
  <si>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</si>
  <si>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</si>
  <si>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</si>
  <si>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</si>
  <si>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</si>
  <si>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</si>
  <si>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</si>
  <si>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</si>
  <si>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</si>
  <si>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</si>
  <si>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</si>
  <si>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</si>
  <si>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</si>
  <si>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</si>
  <si>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</si>
  <si>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</si>
  <si>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</si>
  <si>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</si>
  <si>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</si>
  <si>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</si>
  <si>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</si>
  <si>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</si>
  <si>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</si>
  <si>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</si>
  <si>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</si>
  <si>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</si>
  <si>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</si>
  <si>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</si>
  <si>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</si>
  <si>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</si>
  <si>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</si>
  <si>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</si>
  <si>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</si>
  <si>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</si>
  <si>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</si>
  <si>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</si>
  <si>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</si>
  <si>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</si>
  <si>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</si>
  <si>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</si>
  <si>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</si>
  <si>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</si>
  <si>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</si>
  <si>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</si>
  <si>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</si>
  <si>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</si>
  <si>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</si>
  <si>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</si>
  <si>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</si>
  <si>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</si>
  <si>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</si>
  <si>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</si>
  <si>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</si>
  <si>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</si>
  <si>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</si>
  <si>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</si>
  <si>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</si>
  <si>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</si>
  <si>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</si>
  <si>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</si>
  <si>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</si>
  <si>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</si>
  <si>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</si>
  <si>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</si>
  <si>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</si>
  <si>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</si>
  <si>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</si>
  <si>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</si>
  <si>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</si>
  <si>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</si>
  <si>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</si>
  <si>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</si>
  <si>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</si>
  <si>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</si>
  <si>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</si>
  <si>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</si>
  <si>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</si>
  <si>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</si>
  <si>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</si>
  <si>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</si>
  <si>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</si>
  <si>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</si>
  <si>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</si>
  <si>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</si>
  <si>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</si>
  <si>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</si>
  <si>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</si>
  <si>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</si>
  <si>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</si>
  <si>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</si>
  <si>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</si>
  <si>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</si>
  <si>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</si>
  <si>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</si>
  <si>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</si>
  <si>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</si>
  <si>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</si>
  <si>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</si>
  <si>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</si>
  <si>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</si>
  <si>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</si>
  <si>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</si>
  <si>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</si>
  <si>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</si>
  <si>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</si>
  <si>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</si>
  <si>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</si>
  <si>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</si>
  <si>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</si>
  <si>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</si>
  <si>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</si>
  <si>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</si>
  <si>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</si>
  <si>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</si>
  <si>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</si>
  <si>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</si>
  <si>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</si>
  <si>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</si>
  <si>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</si>
  <si>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</si>
  <si>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</si>
  <si>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</si>
  <si>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</si>
  <si>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</si>
  <si>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</si>
  <si>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</si>
  <si>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</si>
  <si>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</si>
  <si>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</si>
  <si>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</si>
  <si>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</si>
  <si>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</si>
  <si>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</si>
  <si>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</si>
  <si>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</si>
  <si>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</si>
  <si>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</si>
  <si>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</si>
  <si>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</si>
  <si>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</si>
  <si>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</si>
  <si>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</si>
  <si>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</si>
  <si>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</si>
  <si>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</si>
  <si>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</si>
  <si>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</si>
  <si>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</si>
  <si>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</si>
  <si>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</si>
  <si>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</si>
  <si>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</si>
  <si>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</si>
  <si>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</si>
  <si>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</si>
  <si>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</si>
  <si>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</si>
  <si>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</si>
  <si>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</si>
  <si>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</si>
  <si>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</si>
  <si>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</si>
  <si>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</si>
  <si>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</si>
  <si>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</si>
  <si>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</si>
  <si>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</si>
  <si>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</si>
  <si>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</si>
  <si>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</si>
  <si>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</si>
  <si>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</si>
  <si>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</si>
  <si>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</si>
  <si>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</si>
  <si>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</si>
  <si>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</si>
  <si>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</si>
  <si>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</si>
  <si>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</si>
  <si>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</si>
  <si>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</si>
  <si>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</si>
  <si>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</si>
  <si>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</si>
  <si>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</si>
  <si>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</si>
  <si>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</si>
  <si>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</si>
  <si>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</si>
  <si>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</si>
  <si>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</si>
  <si>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</si>
  <si>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</si>
  <si>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</si>
  <si>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</si>
  <si>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</si>
  <si>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</si>
  <si>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</si>
  <si>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</si>
  <si>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</si>
  <si>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</si>
  <si>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</si>
  <si>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</si>
  <si>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</si>
  <si>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</si>
  <si>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</si>
  <si>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</si>
  <si>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</si>
  <si>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</si>
  <si>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</si>
  <si>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</si>
  <si>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</si>
  <si>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</si>
  <si>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</si>
  <si>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</si>
  <si>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</si>
  <si>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</si>
  <si>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</si>
  <si>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</si>
  <si>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</si>
  <si>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</si>
  <si>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</si>
  <si>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</si>
  <si>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</si>
  <si>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</si>
  <si>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</si>
  <si>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</si>
  <si>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</si>
  <si>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</si>
  <si>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</si>
  <si>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</si>
  <si>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</si>
  <si>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</si>
  <si>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</si>
  <si>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</si>
  <si>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</si>
  <si>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</si>
  <si>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</si>
  <si>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</si>
  <si>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</si>
  <si>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</si>
  <si>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</si>
  <si>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</si>
  <si>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</si>
  <si>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</si>
  <si>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</si>
  <si>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</si>
  <si>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</si>
  <si>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</si>
  <si>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</si>
  <si>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</si>
  <si>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</si>
  <si>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</si>
  <si>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</si>
  <si>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</si>
  <si>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</si>
  <si>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</si>
  <si>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</si>
  <si>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</si>
  <si>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</si>
  <si>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</si>
  <si>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</si>
  <si>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</si>
  <si>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</si>
  <si>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</si>
  <si>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</si>
  <si>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</si>
  <si>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</si>
  <si>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</si>
  <si>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</si>
  <si>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</si>
  <si>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</si>
  <si>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</si>
  <si>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</si>
  <si>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</si>
  <si>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</si>
  <si>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</si>
  <si>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</si>
  <si>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</si>
  <si>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</si>
  <si>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</si>
  <si>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</si>
  <si>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</si>
  <si>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</si>
  <si>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</si>
  <si>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</si>
  <si>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</si>
  <si>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</si>
  <si>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</si>
  <si>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</si>
  <si>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</si>
  <si>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</si>
  <si>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</si>
  <si>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</si>
  <si>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</si>
  <si>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</si>
  <si>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</si>
  <si>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</si>
  <si>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</si>
  <si>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</si>
  <si>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</si>
  <si>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</si>
  <si>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</si>
  <si>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</si>
  <si>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</si>
  <si>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</si>
  <si>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</si>
  <si>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</si>
  <si>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</si>
  <si>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</si>
  <si>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</si>
  <si>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</si>
  <si>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</si>
  <si>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</si>
  <si>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</si>
  <si>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</si>
  <si>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</si>
  <si>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</si>
  <si>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</si>
  <si>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</si>
  <si>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</si>
  <si>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</si>
  <si>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</si>
  <si>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</si>
  <si>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</si>
  <si>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</si>
  <si>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</si>
  <si>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</si>
  <si>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</si>
  <si>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</si>
  <si>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</si>
  <si>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</si>
  <si>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</si>
  <si>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</si>
  <si>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</si>
  <si>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</si>
  <si>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</si>
  <si>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</si>
  <si>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</si>
  <si>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</si>
  <si>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</si>
  <si>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</si>
  <si>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</si>
  <si>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</si>
  <si>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</si>
  <si>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</si>
  <si>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</si>
  <si>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</si>
  <si>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</si>
  <si>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</si>
  <si>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</si>
  <si>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</si>
  <si>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</si>
  <si>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</si>
  <si>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</si>
  <si>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</si>
  <si>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</si>
  <si>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</si>
  <si>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</si>
  <si>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</si>
  <si>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</si>
  <si>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</si>
  <si>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</si>
  <si>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</si>
  <si>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</si>
  <si>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</si>
  <si>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</si>
  <si>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</si>
  <si>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</si>
  <si>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</si>
  <si>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</si>
  <si>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</si>
  <si>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</si>
  <si>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</si>
  <si>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</si>
  <si>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</si>
  <si>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</si>
  <si>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</si>
  <si>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</si>
  <si>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</si>
  <si>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</si>
  <si>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</si>
  <si>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</si>
  <si>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</si>
  <si>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</si>
  <si>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</si>
  <si>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</si>
  <si>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</si>
  <si>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</si>
  <si>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</si>
  <si>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</si>
  <si>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</si>
  <si>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</si>
  <si>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</si>
  <si>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</si>
  <si>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</si>
  <si>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</si>
  <si>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</si>
  <si>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</si>
  <si>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</si>
  <si>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</si>
  <si>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</si>
  <si>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</si>
  <si>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</si>
  <si>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</si>
  <si>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</si>
  <si>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</si>
  <si>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</si>
  <si>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</si>
  <si>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</si>
  <si>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</si>
  <si>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</si>
  <si>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</si>
  <si>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</si>
  <si>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</si>
  <si>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</si>
  <si>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</si>
  <si>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</si>
  <si>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</si>
  <si>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</si>
  <si>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</si>
  <si>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</si>
  <si>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</si>
  <si>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</si>
  <si>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</si>
  <si>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</si>
  <si>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</si>
  <si>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</si>
  <si>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</si>
  <si>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</si>
  <si>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</si>
  <si>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</si>
  <si>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</si>
  <si>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</si>
  <si>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</si>
  <si>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</si>
  <si>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</si>
  <si>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</si>
  <si>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</si>
  <si>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</si>
  <si>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</si>
  <si>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</si>
  <si>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</si>
  <si>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</si>
  <si>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</si>
  <si>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</si>
  <si>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</si>
  <si>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</si>
  <si>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</si>
  <si>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</si>
  <si>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</si>
  <si>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</si>
  <si>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</si>
  <si>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</si>
  <si>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</si>
  <si>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</si>
  <si>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</si>
  <si>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</si>
  <si>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</si>
  <si>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</si>
  <si>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</si>
  <si>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</si>
  <si>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</si>
  <si>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</si>
  <si>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</si>
  <si>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</si>
  <si>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</si>
  <si>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</si>
  <si>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</si>
  <si>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</si>
  <si>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</si>
  <si>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</si>
  <si>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</si>
  <si>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</si>
  <si>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</si>
  <si>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</si>
  <si>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</si>
  <si>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</si>
  <si>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</si>
  <si>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</si>
  <si>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</si>
  <si>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</si>
  <si>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</si>
  <si>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</si>
  <si>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</si>
  <si>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</si>
  <si>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</si>
  <si>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</si>
  <si>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</si>
  <si>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</si>
  <si>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</si>
  <si>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</si>
  <si>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</si>
  <si>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</si>
  <si>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</si>
  <si>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</si>
  <si>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</si>
  <si>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</si>
  <si>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</si>
  <si>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</si>
  <si>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</si>
  <si>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</si>
  <si>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</si>
  <si>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</si>
  <si>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</si>
  <si>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</si>
  <si>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</si>
  <si>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</si>
  <si>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</si>
  <si>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</si>
  <si>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</si>
  <si>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</si>
  <si>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</si>
  <si>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</si>
  <si>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</si>
  <si>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</si>
  <si>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</si>
  <si>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</si>
  <si>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</si>
  <si>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</si>
  <si>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</si>
  <si>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</si>
  <si>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</si>
  <si>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</si>
  <si>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</si>
  <si>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</si>
  <si>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</si>
  <si>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</si>
  <si>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</si>
  <si>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</si>
  <si>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</si>
  <si>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</si>
  <si>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</si>
  <si>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</si>
  <si>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</si>
  <si>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</si>
  <si>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</si>
  <si>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</si>
  <si>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</si>
  <si>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</si>
  <si>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</si>
  <si>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</si>
  <si>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</si>
  <si>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</si>
  <si>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</si>
  <si>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</si>
  <si>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</si>
  <si>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</si>
  <si>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</si>
  <si>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</si>
  <si>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</si>
  <si>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</si>
  <si>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</si>
  <si>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</si>
  <si>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</si>
  <si>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</si>
  <si>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</si>
  <si>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</si>
  <si>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</si>
  <si>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</si>
  <si>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</si>
  <si>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</si>
  <si>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</si>
  <si>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</si>
  <si>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</si>
  <si>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</si>
  <si>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</si>
  <si>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</si>
  <si>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</si>
  <si>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</si>
  <si>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</si>
  <si>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</si>
  <si>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</si>
  <si>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</si>
  <si>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</si>
  <si>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</si>
  <si>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</si>
  <si>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</si>
  <si>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</si>
  <si>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</si>
  <si>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</si>
  <si>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</si>
  <si>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</si>
  <si>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</si>
  <si>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</si>
  <si>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</si>
  <si>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</si>
  <si>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</si>
  <si>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</si>
  <si>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</si>
  <si>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</si>
  <si>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</si>
  <si>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</si>
  <si>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</si>
  <si>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</si>
  <si>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</si>
  <si>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</si>
  <si>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</si>
  <si>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</si>
  <si>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</si>
  <si>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</si>
  <si>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</si>
  <si>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</si>
  <si>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</si>
  <si>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</si>
  <si>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</si>
  <si>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</si>
  <si>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</si>
  <si>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</si>
  <si>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</si>
  <si>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</si>
  <si>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</si>
  <si>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</si>
  <si>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</si>
  <si>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</si>
  <si>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</si>
  <si>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</si>
  <si>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</si>
  <si>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</si>
  <si>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</si>
  <si>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</si>
  <si>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</si>
  <si>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</si>
  <si>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</si>
  <si>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</si>
  <si>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</si>
  <si>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</si>
  <si>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</si>
  <si>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</si>
  <si>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</si>
  <si>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</si>
  <si>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</si>
  <si>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</si>
  <si>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</si>
  <si>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</si>
  <si>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</si>
  <si>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</si>
  <si>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</si>
  <si>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</si>
  <si>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</si>
  <si>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</si>
  <si>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</si>
  <si>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</si>
  <si>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</si>
  <si>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</si>
  <si>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</si>
  <si>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</si>
  <si>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</si>
  <si>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</si>
  <si>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</si>
  <si>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</si>
  <si>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</si>
  <si>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</si>
  <si>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</si>
  <si>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</si>
  <si>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</si>
  <si>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</si>
  <si>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</si>
  <si>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</si>
  <si>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</si>
  <si>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</si>
  <si>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</si>
  <si>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</si>
  <si>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</si>
  <si>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</si>
  <si>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</si>
  <si>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</si>
  <si>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</si>
  <si>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</si>
  <si>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</si>
  <si>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</si>
  <si>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</si>
  <si>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</si>
  <si>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</si>
  <si>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</si>
  <si>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</si>
  <si>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</si>
  <si>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</si>
  <si>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</si>
  <si>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</si>
  <si>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</si>
  <si>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</si>
  <si>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</si>
  <si>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</si>
  <si>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</si>
  <si>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</si>
  <si>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</si>
  <si>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</si>
  <si>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</si>
  <si>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</si>
  <si>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</si>
  <si>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</si>
  <si>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</si>
  <si>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</si>
  <si>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</si>
  <si>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</si>
  <si>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</si>
  <si>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</si>
  <si>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</si>
  <si>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</si>
  <si>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</si>
  <si>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</si>
  <si>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</si>
  <si>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</si>
  <si>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</si>
  <si>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</si>
  <si>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</si>
  <si>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</si>
  <si>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</si>
  <si>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</si>
  <si>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</si>
  <si>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</si>
  <si>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</si>
  <si>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</si>
  <si>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</si>
  <si>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</si>
  <si>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</si>
  <si>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</si>
  <si>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</si>
  <si>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</si>
  <si>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</si>
  <si>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</si>
  <si>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</si>
  <si>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</si>
  <si>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</si>
  <si>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</si>
  <si>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</si>
  <si>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</si>
  <si>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</si>
  <si>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</si>
  <si>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</si>
  <si>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</si>
  <si>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</si>
  <si>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</si>
  <si>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</si>
  <si>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</si>
  <si>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</si>
  <si>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</si>
  <si>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</si>
  <si>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</si>
  <si>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</si>
  <si>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</si>
  <si>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</si>
  <si>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</si>
  <si>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</si>
  <si>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</si>
  <si>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</si>
  <si>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</si>
  <si>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</si>
  <si>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</si>
  <si>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</si>
  <si>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</si>
  <si>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</si>
  <si>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</si>
  <si>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</si>
  <si>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</si>
  <si>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</si>
  <si>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</si>
  <si>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</si>
  <si>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</si>
  <si>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</si>
  <si>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</si>
  <si>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</si>
  <si>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</si>
  <si>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</si>
  <si>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</si>
  <si>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</si>
  <si>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</si>
  <si>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</si>
  <si>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</si>
  <si>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</si>
  <si>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</si>
  <si>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</si>
  <si>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</si>
  <si>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</si>
  <si>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</si>
  <si>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</si>
  <si>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</si>
  <si>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</si>
  <si>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</si>
  <si>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</si>
  <si>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</si>
  <si>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</si>
  <si>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</si>
  <si>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</si>
  <si>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</si>
  <si>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</si>
  <si>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</si>
  <si>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</si>
  <si>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</si>
  <si>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</si>
  <si>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</si>
  <si>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</si>
  <si>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</si>
  <si>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</si>
  <si>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</si>
  <si>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</si>
  <si>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</si>
  <si>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</si>
  <si>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</si>
  <si>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</si>
  <si>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</si>
  <si>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</si>
  <si>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</si>
  <si>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</si>
  <si>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</si>
  <si>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</si>
  <si>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</si>
  <si>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</si>
  <si>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</si>
  <si>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</si>
  <si>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</si>
  <si>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</si>
  <si>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</si>
  <si>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</si>
  <si>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</si>
  <si>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</si>
  <si>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</si>
  <si>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</si>
  <si>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</si>
  <si>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</si>
  <si>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</si>
  <si>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</si>
  <si>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</si>
  <si>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</si>
  <si>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</si>
  <si>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</si>
  <si>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</si>
  <si>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</si>
  <si>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</si>
  <si>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</si>
  <si>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</si>
  <si>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</si>
  <si>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</si>
  <si>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</si>
  <si>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</si>
  <si>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</si>
  <si>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</si>
  <si>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</si>
  <si>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</si>
  <si>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</si>
  <si>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</si>
  <si>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</si>
  <si>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</si>
  <si>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</si>
  <si>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</si>
  <si>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</si>
  <si>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</si>
  <si>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</si>
  <si>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</si>
  <si>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</si>
  <si>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</si>
  <si>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</si>
  <si>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</si>
  <si>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</si>
  <si>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</si>
  <si>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</si>
  <si>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</si>
  <si>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</si>
  <si>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</si>
  <si>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</si>
  <si>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</si>
  <si>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</si>
  <si>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</si>
  <si>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</si>
  <si>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</si>
  <si>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</si>
  <si>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</si>
  <si>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</si>
  <si>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</si>
  <si>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</si>
  <si>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</si>
  <si>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</si>
  <si>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</si>
  <si>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</si>
  <si>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</si>
  <si>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</si>
  <si>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</si>
  <si>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</si>
  <si>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</si>
  <si>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</si>
  <si>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</si>
  <si>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</si>
  <si>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</si>
  <si>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</si>
  <si>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</si>
  <si>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</si>
  <si>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</si>
  <si>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</si>
  <si>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</si>
  <si>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</si>
  <si>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</si>
  <si>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</si>
  <si>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</si>
  <si>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</si>
  <si>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</si>
  <si>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</si>
  <si>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</si>
  <si>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</si>
  <si>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</si>
  <si>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</si>
  <si>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</si>
  <si>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</si>
  <si>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</si>
  <si>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</si>
  <si>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</si>
  <si>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</si>
  <si>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</si>
  <si>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</si>
  <si>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</si>
  <si>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</si>
  <si>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</si>
  <si>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</si>
  <si>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</si>
  <si>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</si>
  <si>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</si>
  <si>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</si>
  <si>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</si>
  <si>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</si>
  <si>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</si>
  <si>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</si>
  <si>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</si>
  <si>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</si>
  <si>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</si>
  <si>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</si>
  <si>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</si>
  <si>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</si>
  <si>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</si>
  <si>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</si>
  <si>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</si>
  <si>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</si>
  <si>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</si>
  <si>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</si>
  <si>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</si>
  <si>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</si>
  <si>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</si>
  <si>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</si>
  <si>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</si>
  <si>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</si>
  <si>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</si>
  <si>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</si>
  <si>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</si>
  <si>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</si>
  <si>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</si>
  <si>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</si>
  <si>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</si>
  <si>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</si>
  <si>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</si>
  <si>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</si>
  <si>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</si>
  <si>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</si>
  <si>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</si>
  <si>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</si>
  <si>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</si>
  <si>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</si>
  <si>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</si>
  <si>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</si>
  <si>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</si>
  <si>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</si>
  <si>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</si>
  <si>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</si>
  <si>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</si>
  <si>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</si>
  <si>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</si>
  <si>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</si>
  <si>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</si>
  <si>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</si>
  <si>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</si>
  <si>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</si>
  <si>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</si>
  <si>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</si>
  <si>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</si>
  <si>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</si>
  <si>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</si>
  <si>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</si>
  <si>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</si>
  <si>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</si>
  <si>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</si>
  <si>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</si>
  <si>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</si>
  <si>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</si>
  <si>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</si>
  <si>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</si>
  <si>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</si>
  <si>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</si>
  <si>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</si>
  <si>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</si>
  <si>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</si>
  <si>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</si>
  <si>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</si>
  <si>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</si>
  <si>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</si>
  <si>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</si>
  <si>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</si>
  <si>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</si>
  <si>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</si>
  <si>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</si>
  <si>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</si>
  <si>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</si>
  <si>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</si>
  <si>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</si>
  <si>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</si>
  <si>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</si>
  <si>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</si>
  <si>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</si>
  <si>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</si>
  <si>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</si>
  <si>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</si>
  <si>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</si>
  <si>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</si>
  <si>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</si>
  <si>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</si>
  <si>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</si>
  <si>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</si>
  <si>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</si>
  <si>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</si>
  <si>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</si>
  <si>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</si>
  <si>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</si>
  <si>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</si>
  <si>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</si>
  <si>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</si>
  <si>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</si>
  <si>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</si>
  <si>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</si>
  <si>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</si>
  <si>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</si>
  <si>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</si>
  <si>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</si>
  <si>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</si>
  <si>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</si>
  <si>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</si>
  <si>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</si>
  <si>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</si>
  <si>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</si>
  <si>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</si>
  <si>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</si>
  <si>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</si>
  <si>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</si>
  <si>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</si>
  <si>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</si>
  <si>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</si>
  <si>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</si>
  <si>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</si>
  <si>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</si>
  <si>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</si>
  <si>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</si>
  <si>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</si>
  <si>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</si>
  <si>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</si>
  <si>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</si>
  <si>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</si>
  <si>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</si>
  <si>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</si>
  <si>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</si>
  <si>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</si>
  <si>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</si>
  <si>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</si>
  <si>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</si>
  <si>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</si>
  <si>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</si>
  <si>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</si>
  <si>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</si>
  <si>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</si>
  <si>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</si>
  <si>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</si>
  <si>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</si>
  <si>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</si>
  <si>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</si>
  <si>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</si>
  <si>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</si>
  <si>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</si>
  <si>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</si>
  <si>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</si>
  <si>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</si>
  <si>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</si>
  <si>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</si>
  <si>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</si>
  <si>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</si>
  <si>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</si>
  <si>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</si>
  <si>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</si>
  <si>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</si>
  <si>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</si>
  <si>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</si>
  <si>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</si>
  <si>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</si>
  <si>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</si>
  <si>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</si>
  <si>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</si>
  <si>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</si>
  <si>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</si>
  <si>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</si>
  <si>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</si>
  <si>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</si>
  <si>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</si>
  <si>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</si>
  <si>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</si>
  <si>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</si>
  <si>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</si>
  <si>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</si>
  <si>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</si>
  <si>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</si>
  <si>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</si>
  <si>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</si>
  <si>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</si>
  <si>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</si>
  <si>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</si>
  <si>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</si>
  <si>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</si>
  <si>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</si>
  <si>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</si>
  <si>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</si>
  <si>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</si>
  <si>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</si>
  <si>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</si>
  <si>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</si>
  <si>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</si>
  <si>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</si>
  <si>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</si>
  <si>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</si>
  <si>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</si>
  <si>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</si>
  <si>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</si>
  <si>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</si>
  <si>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</si>
  <si>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</si>
  <si>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</si>
  <si>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</si>
  <si>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</si>
  <si>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</si>
  <si>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</si>
  <si>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</si>
  <si>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</si>
  <si>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</si>
  <si>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</si>
  <si>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</si>
  <si>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</si>
  <si>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</si>
  <si>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</si>
  <si>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</si>
  <si>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</si>
  <si>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</si>
  <si>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</si>
  <si>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</si>
  <si>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</si>
  <si>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</si>
  <si>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</si>
  <si>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</si>
  <si>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</si>
  <si>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</si>
  <si>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</si>
  <si>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</si>
  <si>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</si>
  <si>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</si>
  <si>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</si>
  <si>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</si>
  <si>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</si>
  <si>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</si>
  <si>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</si>
  <si>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</si>
  <si>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</si>
  <si>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</si>
  <si>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</si>
  <si>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</si>
  <si>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</si>
  <si>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</si>
  <si>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</si>
  <si>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</si>
  <si>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</si>
  <si>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</si>
  <si>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</si>
  <si>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</si>
  <si>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</si>
  <si>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</si>
  <si>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</si>
  <si>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</si>
  <si>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</si>
  <si>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</si>
  <si>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</si>
  <si>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</si>
  <si>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</si>
  <si>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</si>
  <si>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</si>
  <si>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</si>
  <si>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</si>
  <si>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</si>
  <si>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</si>
  <si>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</si>
  <si>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</si>
  <si>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</si>
  <si>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</si>
  <si>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</si>
  <si>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</si>
  <si>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</si>
  <si>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</si>
  <si>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</si>
  <si>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</si>
  <si>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</si>
  <si>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</si>
  <si>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</si>
  <si>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</si>
  <si>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</si>
  <si>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</si>
  <si>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</si>
  <si>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</si>
  <si>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</si>
  <si>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</si>
  <si>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</si>
  <si>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</si>
  <si>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</si>
  <si>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</si>
  <si>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</si>
  <si>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</si>
  <si>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</si>
  <si>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</si>
  <si>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</si>
  <si>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</si>
  <si>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</si>
  <si>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</si>
  <si>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</si>
  <si>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</si>
  <si>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</si>
  <si>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</si>
  <si>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</si>
  <si>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</si>
  <si>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</si>
  <si>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</si>
  <si>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</si>
  <si>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</si>
  <si>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</si>
  <si>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</si>
  <si>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</si>
  <si>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</si>
  <si>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</si>
  <si>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</si>
  <si>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</si>
  <si>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</si>
  <si>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</si>
  <si>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</si>
  <si>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</si>
  <si>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</si>
  <si>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</si>
  <si>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</si>
  <si>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</si>
  <si>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</si>
  <si>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</si>
  <si>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</si>
  <si>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</si>
  <si>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</si>
  <si>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</si>
  <si>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</si>
  <si>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</si>
  <si>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</si>
  <si>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</si>
  <si>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</si>
  <si>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</si>
  <si>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</si>
  <si>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</si>
  <si>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</si>
  <si>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</si>
  <si>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</si>
  <si>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</si>
  <si>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</si>
  <si>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</si>
  <si>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</si>
  <si>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</si>
  <si>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</si>
  <si>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</si>
  <si>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</si>
  <si>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</si>
  <si>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</si>
  <si>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</si>
  <si>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</si>
  <si>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</si>
  <si>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</si>
  <si>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</si>
  <si>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</si>
  <si>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</si>
  <si>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</si>
  <si>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</si>
  <si>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</si>
  <si>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</si>
  <si>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</si>
  <si>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</si>
  <si>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</si>
  <si>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</si>
  <si>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</si>
  <si>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</si>
  <si>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</si>
  <si>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</si>
  <si>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</si>
  <si>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</si>
  <si>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</si>
  <si>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</si>
  <si>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</si>
  <si>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</si>
  <si>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</si>
  <si>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</si>
  <si>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</si>
  <si>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</si>
  <si>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</si>
  <si>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</si>
  <si>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</si>
  <si>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</si>
  <si>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</si>
  <si>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</si>
  <si>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</si>
  <si>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</si>
  <si>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</si>
  <si>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</si>
  <si>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</si>
  <si>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</si>
  <si>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</si>
  <si>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</si>
  <si>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</si>
  <si>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</si>
  <si>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</si>
  <si>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</si>
  <si>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</si>
  <si>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</si>
  <si>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</si>
  <si>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</si>
  <si>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</si>
  <si>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</si>
  <si>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</si>
  <si>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</si>
  <si>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</si>
  <si>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</si>
  <si>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</si>
  <si>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</si>
  <si>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</si>
  <si>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</si>
  <si>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</si>
  <si>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</si>
  <si>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</si>
  <si>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</si>
  <si>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</si>
  <si>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</si>
  <si>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</si>
  <si>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</si>
  <si>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</si>
  <si>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</si>
  <si>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</si>
  <si>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</si>
  <si>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</si>
  <si>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</si>
  <si>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</si>
  <si>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</si>
  <si>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</si>
  <si>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</si>
  <si>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</si>
  <si>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</si>
  <si>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</si>
  <si>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</si>
  <si>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</si>
  <si>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</si>
  <si>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</si>
  <si>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</si>
  <si>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</si>
  <si>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</si>
  <si>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</si>
  <si>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</si>
  <si>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</si>
  <si>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</si>
  <si>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</si>
  <si>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</si>
  <si>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</si>
  <si>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</si>
  <si>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</si>
  <si>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</si>
  <si>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</si>
  <si>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</si>
  <si>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</si>
  <si>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</si>
  <si>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</si>
  <si>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</si>
  <si>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</si>
  <si>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</si>
  <si>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</si>
  <si>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</si>
  <si>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</si>
  <si>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</si>
  <si>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</si>
  <si>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</si>
  <si>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</si>
  <si>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</si>
  <si>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</si>
  <si>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</si>
  <si>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</si>
  <si>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</si>
  <si>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</si>
  <si>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</si>
  <si>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</si>
  <si>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</si>
  <si>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</si>
  <si>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</si>
  <si>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</si>
  <si>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</si>
  <si>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</si>
  <si>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</si>
  <si>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</si>
  <si>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</si>
  <si>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</si>
  <si>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</si>
  <si>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</si>
  <si>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</si>
  <si>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</si>
  <si>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</si>
  <si>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</si>
  <si>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</si>
  <si>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</si>
  <si>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</si>
  <si>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</si>
  <si>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</si>
  <si>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</si>
  <si>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</si>
  <si>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</si>
  <si>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</si>
  <si>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</si>
  <si>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</si>
  <si>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</si>
  <si>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</si>
  <si>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</si>
  <si>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</si>
  <si>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</si>
  <si>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</si>
  <si>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</si>
  <si>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</si>
  <si>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</si>
  <si>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</si>
  <si>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</si>
  <si>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</si>
  <si>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</si>
  <si>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</si>
  <si>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</si>
  <si>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</si>
  <si>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</si>
  <si>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</si>
  <si>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</si>
  <si>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</si>
  <si>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</si>
  <si>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</si>
  <si>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</si>
  <si>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</si>
  <si>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</si>
  <si>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</si>
  <si>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</si>
  <si>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</si>
  <si>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</si>
  <si>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</si>
  <si>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</si>
  <si>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</si>
  <si>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</si>
  <si>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</si>
  <si>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</si>
  <si>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</si>
  <si>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</si>
  <si>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</si>
  <si>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</si>
  <si>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</si>
  <si>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</si>
  <si>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</si>
  <si>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</si>
  <si>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</si>
  <si>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</si>
  <si>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</si>
  <si>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</si>
  <si>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</si>
  <si>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</si>
  <si>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</si>
  <si>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</si>
  <si>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</si>
  <si>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</si>
  <si>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</si>
  <si>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</si>
  <si>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</si>
  <si>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</si>
  <si>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</si>
  <si>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</si>
  <si>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</si>
  <si>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</si>
  <si>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</si>
  <si>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</si>
  <si>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</si>
  <si>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</si>
  <si>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</si>
  <si>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</si>
  <si>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</si>
  <si>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</si>
  <si>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</si>
  <si>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</si>
  <si>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</si>
  <si>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</si>
  <si>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</si>
  <si>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</si>
  <si>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</si>
  <si>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</si>
  <si>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</si>
  <si>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</si>
  <si>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</si>
  <si>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</si>
  <si>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</si>
  <si>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</si>
  <si>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</si>
  <si>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</si>
  <si>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</si>
  <si>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</si>
  <si>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</si>
  <si>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</si>
  <si>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</si>
  <si>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</si>
  <si>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</si>
  <si>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</si>
  <si>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</si>
  <si>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</si>
  <si>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</si>
  <si>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</si>
  <si>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</si>
  <si>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</si>
  <si>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</si>
  <si>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</si>
  <si>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</si>
  <si>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</si>
  <si>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</si>
  <si>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</si>
  <si>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</si>
  <si>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</si>
  <si>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</si>
  <si>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</si>
  <si>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</si>
  <si>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</si>
  <si>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</si>
  <si>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</si>
  <si>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</si>
  <si>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</si>
  <si>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</si>
  <si>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</si>
  <si>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</si>
  <si>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</si>
  <si>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</si>
  <si>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</si>
  <si>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</si>
  <si>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</si>
  <si>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</si>
  <si>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</si>
  <si>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</si>
  <si>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</si>
  <si>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</si>
  <si>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</si>
  <si>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</si>
  <si>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</si>
  <si>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</si>
  <si>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</si>
  <si>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</si>
  <si>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</si>
  <si>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</si>
  <si>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</si>
  <si>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</si>
  <si>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</si>
  <si>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</si>
  <si>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</si>
  <si>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</si>
  <si>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</si>
  <si>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</si>
  <si>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</si>
  <si>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</si>
  <si>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</si>
  <si>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</si>
  <si>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</si>
  <si>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</si>
  <si>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</si>
  <si>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</si>
  <si>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</si>
  <si>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</si>
  <si>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</si>
  <si>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</si>
  <si>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</si>
  <si>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</si>
  <si>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</si>
  <si>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</si>
  <si>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</si>
  <si>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</si>
  <si>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</si>
  <si>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</si>
  <si>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</si>
  <si>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</si>
  <si>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</si>
  <si>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</si>
  <si>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</si>
  <si>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</si>
  <si>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</si>
  <si>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</si>
  <si>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</si>
  <si>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</si>
  <si>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</si>
  <si>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</si>
  <si>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</si>
  <si>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</si>
  <si>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</si>
  <si>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</si>
  <si>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</si>
  <si>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</si>
  <si>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</si>
  <si>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</si>
  <si>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</si>
  <si>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</si>
  <si>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</si>
  <si>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</si>
  <si>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</si>
  <si>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</si>
  <si>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</si>
  <si>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</si>
  <si>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</si>
  <si>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</si>
  <si>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</si>
  <si>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</si>
  <si>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</si>
  <si>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</si>
  <si>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</si>
  <si>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</si>
  <si>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</si>
  <si>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</si>
  <si>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</si>
  <si>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</si>
  <si>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</si>
  <si>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</si>
  <si>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</si>
  <si>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</si>
  <si>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</si>
  <si>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</si>
  <si>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</si>
  <si>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</si>
  <si>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</si>
  <si>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</si>
  <si>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</si>
  <si>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</si>
  <si>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</si>
  <si>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</si>
  <si>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</si>
  <si>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</si>
  <si>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</si>
  <si>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</si>
  <si>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</si>
  <si>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</si>
  <si>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</si>
  <si>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</si>
  <si>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</si>
  <si>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</si>
  <si>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</si>
  <si>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</si>
  <si>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</si>
  <si>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</si>
  <si>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</si>
  <si>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</si>
  <si>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</si>
  <si>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</si>
  <si>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</si>
  <si>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</si>
  <si>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</si>
  <si>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</si>
  <si>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</si>
  <si>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</si>
  <si>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</si>
  <si>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</si>
  <si>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</si>
  <si>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</si>
  <si>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</si>
  <si>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</si>
  <si>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</si>
  <si>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</si>
  <si>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</si>
  <si>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</si>
  <si>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</si>
  <si>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</si>
  <si>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</si>
  <si>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</si>
  <si>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</si>
  <si>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</si>
  <si>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</si>
  <si>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</si>
  <si>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</si>
  <si>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</si>
  <si>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</si>
  <si>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</si>
  <si>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</si>
  <si>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</si>
  <si>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</si>
  <si>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</si>
  <si>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</si>
  <si>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</si>
  <si>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</si>
  <si>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</si>
  <si>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</si>
  <si>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</si>
  <si>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</si>
  <si>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</si>
  <si>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</si>
  <si>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</si>
  <si>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</si>
  <si>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</si>
  <si>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</si>
  <si>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</si>
  <si>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</si>
  <si>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</si>
  <si>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</si>
  <si>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</si>
  <si>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</si>
  <si>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</si>
  <si>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</si>
  <si>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</si>
  <si>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</si>
  <si>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</si>
  <si>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</si>
  <si>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</si>
  <si>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</si>
  <si>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</si>
  <si>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</si>
  <si>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</si>
  <si>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</si>
  <si>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</si>
  <si>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</si>
  <si>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</si>
  <si>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</si>
  <si>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</si>
  <si>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</si>
  <si>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</si>
  <si>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</si>
  <si>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</si>
  <si>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</si>
  <si>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</si>
  <si>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</si>
  <si>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</si>
  <si>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</si>
  <si>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</si>
  <si>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</si>
  <si>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</si>
  <si>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</si>
  <si>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</si>
  <si>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</si>
  <si>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</si>
  <si>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</si>
  <si>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</si>
  <si>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</si>
  <si>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</si>
  <si>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</si>
  <si>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</si>
  <si>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</si>
  <si>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</si>
  <si>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</si>
  <si>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</si>
  <si>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</si>
  <si>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</si>
  <si>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</si>
  <si>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</si>
  <si>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</si>
  <si>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</si>
  <si>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</si>
  <si>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</si>
  <si>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</si>
  <si>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</si>
  <si>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</si>
  <si>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</si>
  <si>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</si>
  <si>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</si>
  <si>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</si>
  <si>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</si>
  <si>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</si>
  <si>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</si>
  <si>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</si>
  <si>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</si>
  <si>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</si>
  <si>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</si>
  <si>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</si>
  <si>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</si>
  <si>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</si>
  <si>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</si>
  <si>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</si>
  <si>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</si>
  <si>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</si>
  <si>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</si>
  <si>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</si>
  <si>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</si>
  <si>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</si>
  <si>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</si>
  <si>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</si>
  <si>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</si>
  <si>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</si>
  <si>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</si>
  <si>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</si>
  <si>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</si>
  <si>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</si>
  <si>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</si>
  <si>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</si>
  <si>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</si>
  <si>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</si>
  <si>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</si>
  <si>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</si>
  <si>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</si>
  <si>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</si>
  <si>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</si>
  <si>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</si>
  <si>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</si>
  <si>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</si>
  <si>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</si>
  <si>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</si>
  <si>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</si>
  <si>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</si>
  <si>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</si>
  <si>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</si>
  <si>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</si>
  <si>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</si>
  <si>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</si>
  <si>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</si>
  <si>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</si>
  <si>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</si>
  <si>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</si>
  <si>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</si>
  <si>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</si>
  <si>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</si>
  <si>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</si>
  <si>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</si>
  <si>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</si>
  <si>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</si>
  <si>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</si>
  <si>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</si>
  <si>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</si>
  <si>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</si>
  <si>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</si>
  <si>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</si>
  <si>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</si>
  <si>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</si>
  <si>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</si>
  <si>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</si>
  <si>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</si>
  <si>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</si>
  <si>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</si>
  <si>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</si>
  <si>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</si>
  <si>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</si>
  <si>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</si>
  <si>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</si>
  <si>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</si>
  <si>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</si>
  <si>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</si>
  <si>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</si>
  <si>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</si>
  <si>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</si>
  <si>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</si>
  <si>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</si>
  <si>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</si>
  <si>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</si>
  <si>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</si>
  <si>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</si>
  <si>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</si>
  <si>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</si>
  <si>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</si>
  <si>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</si>
  <si>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</si>
  <si>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</si>
  <si>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</si>
  <si>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</si>
  <si>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</si>
  <si>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</si>
  <si>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</si>
  <si>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</si>
  <si>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</si>
  <si>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</si>
  <si>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</si>
  <si>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</si>
  <si>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</si>
  <si>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</si>
  <si>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</si>
  <si>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</si>
  <si>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</si>
  <si>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</si>
  <si>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</si>
  <si>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</si>
  <si>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</si>
  <si>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</si>
  <si>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</si>
  <si>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</si>
  <si>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</si>
  <si>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</si>
  <si>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</si>
  <si>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</si>
  <si>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</si>
  <si>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</si>
  <si>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</si>
  <si>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</si>
  <si>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</si>
  <si>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</si>
  <si>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</si>
  <si>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</si>
  <si>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</si>
  <si>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</si>
  <si>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</si>
  <si>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</si>
  <si>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</si>
  <si>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</si>
  <si>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</si>
  <si>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</si>
  <si>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</si>
  <si>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</si>
  <si>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</si>
  <si>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</si>
  <si>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</si>
  <si>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</si>
  <si>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</si>
  <si>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</si>
  <si>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</si>
  <si>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</si>
  <si>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</si>
  <si>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</si>
  <si>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</si>
  <si>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</si>
  <si>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</si>
  <si>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</si>
  <si>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</si>
  <si>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</si>
  <si>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</si>
  <si>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</si>
  <si>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</si>
  <si>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</si>
  <si>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</si>
  <si>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</si>
  <si>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</si>
  <si>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</si>
  <si>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</si>
  <si>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</si>
  <si>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</si>
  <si>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</si>
  <si>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</si>
  <si>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</si>
  <si>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</si>
  <si>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</si>
  <si>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</si>
  <si>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</si>
  <si>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</si>
  <si>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</si>
  <si>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</si>
  <si>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</si>
  <si>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</si>
  <si>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</si>
  <si>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</si>
  <si>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</si>
  <si>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</si>
  <si>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</si>
  <si>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</si>
  <si>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</si>
  <si>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</si>
  <si>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</si>
  <si>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</si>
  <si>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</si>
  <si>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</si>
  <si>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</si>
  <si>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</si>
  <si>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</si>
  <si>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</si>
  <si>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</si>
  <si>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</si>
  <si>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</si>
  <si>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</si>
  <si>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</si>
  <si>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</si>
  <si>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</si>
  <si>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</si>
  <si>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</si>
  <si>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</si>
  <si>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</si>
  <si>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</si>
  <si>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</si>
  <si>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</si>
  <si>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</si>
  <si>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</si>
  <si>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</si>
  <si>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</si>
  <si>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</si>
  <si>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</si>
  <si>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</si>
  <si>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</si>
  <si>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</si>
  <si>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</si>
  <si>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</si>
  <si>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</si>
  <si>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</si>
  <si>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</si>
  <si>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</si>
  <si>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</si>
  <si>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</si>
  <si>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</si>
  <si>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</si>
  <si>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</si>
  <si>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</si>
  <si>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</si>
  <si>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</si>
  <si>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</si>
  <si>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</si>
  <si>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</si>
  <si>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</si>
  <si>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</si>
  <si>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</si>
  <si>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</si>
  <si>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</si>
  <si>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</si>
  <si>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</si>
  <si>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</si>
  <si>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</si>
  <si>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</si>
  <si>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</si>
  <si>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</si>
  <si>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</si>
  <si>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</si>
  <si>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</si>
  <si>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</si>
  <si>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</si>
  <si>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</si>
  <si>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</si>
  <si>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</si>
  <si>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</si>
  <si>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</si>
  <si>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</si>
  <si>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</si>
  <si>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</si>
  <si>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</si>
  <si>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</si>
  <si>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</si>
  <si>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</si>
  <si>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</si>
  <si>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</si>
  <si>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</si>
  <si>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</si>
  <si>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</si>
  <si>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</si>
  <si>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</si>
  <si>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</si>
  <si>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</si>
  <si>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</si>
  <si>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</si>
  <si>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</si>
  <si>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</si>
  <si>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</si>
  <si>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</si>
  <si>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</si>
  <si>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</si>
  <si>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</si>
  <si>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</si>
  <si>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</si>
  <si>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</si>
  <si>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</si>
  <si>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</si>
  <si>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</si>
  <si>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</si>
  <si>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</si>
  <si>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</si>
  <si>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</si>
  <si>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</si>
  <si>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</si>
  <si>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</si>
  <si>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</si>
  <si>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</si>
  <si>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</si>
  <si>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</si>
  <si>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</si>
  <si>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</si>
  <si>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</si>
  <si>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</si>
  <si>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</si>
  <si>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</si>
  <si>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</si>
  <si>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</si>
  <si>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</si>
  <si>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</si>
  <si>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</si>
  <si>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</si>
  <si>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</si>
  <si>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</si>
  <si>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</si>
  <si>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</si>
  <si>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</si>
  <si>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</si>
  <si>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</si>
  <si>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</si>
  <si>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</si>
  <si>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</si>
  <si>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</si>
  <si>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</si>
  <si>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</si>
  <si>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</si>
  <si>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</si>
  <si>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</si>
  <si>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</si>
  <si>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</si>
  <si>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</si>
  <si>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</si>
  <si>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</si>
  <si>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</si>
  <si>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</si>
  <si>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</si>
  <si>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</si>
  <si>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</si>
  <si>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</si>
  <si>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</si>
  <si>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</si>
  <si>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</si>
  <si>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</si>
  <si>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</si>
  <si>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</si>
  <si>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</si>
  <si>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</si>
  <si>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</si>
  <si>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</si>
  <si>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</si>
  <si>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</si>
  <si>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</si>
  <si>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</si>
  <si>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</si>
  <si>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</si>
  <si>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</si>
  <si>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</si>
  <si>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</si>
  <si>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</si>
  <si>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</si>
  <si>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</si>
  <si>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</si>
  <si>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</si>
  <si>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</si>
  <si>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</si>
  <si>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</si>
  <si>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</si>
  <si>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</si>
  <si>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</si>
  <si>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</si>
  <si>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</si>
  <si>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</si>
  <si>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</si>
  <si>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</si>
  <si>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</si>
  <si>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</si>
  <si>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</si>
  <si>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</si>
  <si>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</si>
  <si>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</si>
  <si>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</si>
  <si>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</si>
  <si>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</si>
  <si>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</si>
  <si>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</si>
  <si>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</si>
  <si>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</si>
  <si>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</si>
  <si>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</si>
  <si>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</si>
  <si>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</si>
  <si>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</si>
  <si>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</si>
  <si>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</si>
  <si>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</si>
  <si>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</si>
  <si>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</si>
  <si>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</si>
  <si>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</si>
  <si>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</si>
  <si>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</si>
  <si>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</si>
  <si>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</si>
  <si>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</si>
  <si>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</si>
  <si>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</si>
  <si>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</si>
  <si>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</si>
  <si>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</si>
  <si>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</si>
  <si>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</si>
  <si>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</si>
  <si>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</si>
  <si>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</si>
  <si>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</si>
  <si>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</si>
  <si>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</si>
  <si>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</si>
  <si>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</si>
  <si>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</si>
  <si>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</si>
  <si>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</si>
  <si>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</si>
  <si>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</si>
  <si>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</si>
  <si>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</si>
  <si>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</si>
  <si>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</si>
  <si>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</si>
  <si>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</si>
  <si>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</si>
  <si>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</si>
  <si>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</si>
  <si>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</si>
  <si>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</si>
  <si>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</si>
  <si>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</si>
  <si>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</si>
  <si>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</si>
  <si>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</si>
  <si>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</si>
  <si>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</si>
  <si>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</si>
  <si>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</si>
  <si>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</si>
  <si>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</si>
  <si>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</si>
  <si>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</si>
  <si>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</si>
  <si>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</si>
  <si>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</si>
  <si>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</si>
  <si>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</si>
  <si>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</si>
  <si>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</si>
  <si>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</si>
  <si>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</si>
  <si>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</si>
  <si>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</si>
  <si>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</si>
  <si>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</si>
  <si>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</si>
  <si>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</si>
  <si>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</si>
  <si>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</si>
  <si>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</si>
  <si>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</si>
  <si>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</si>
  <si>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</si>
  <si>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</si>
  <si>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</si>
  <si>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</si>
  <si>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</si>
  <si>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</si>
  <si>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</si>
  <si>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</si>
  <si>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</si>
  <si>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</si>
  <si>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</si>
  <si>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</si>
  <si>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</si>
  <si>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</si>
  <si>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</si>
  <si>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</si>
  <si>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</si>
  <si>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</si>
  <si>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</si>
  <si>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</si>
  <si>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</si>
  <si>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</si>
  <si>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</si>
  <si>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</si>
  <si>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</si>
  <si>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</si>
  <si>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</si>
  <si>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</si>
  <si>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</si>
  <si>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</si>
  <si>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</si>
  <si>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</si>
  <si>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</si>
  <si>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</si>
  <si>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</si>
  <si>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</si>
  <si>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</si>
  <si>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</si>
  <si>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</si>
  <si>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</si>
  <si>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</si>
  <si>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</si>
  <si>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</si>
  <si>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</si>
  <si>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</si>
  <si>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</si>
  <si>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</si>
  <si>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</si>
  <si>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</si>
  <si>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</si>
  <si>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</si>
  <si>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</si>
  <si>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</si>
  <si>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</si>
  <si>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</si>
  <si>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</si>
  <si>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</si>
  <si>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</si>
  <si>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</si>
  <si>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</si>
  <si>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</si>
  <si>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</si>
  <si>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</si>
  <si>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</si>
  <si>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</si>
  <si>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</si>
  <si>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</si>
  <si>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</si>
  <si>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</si>
  <si>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</si>
  <si>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</si>
  <si>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</si>
  <si>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</si>
  <si>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</si>
  <si>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</si>
  <si>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</si>
  <si>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</si>
  <si>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</si>
  <si>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</si>
  <si>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</si>
  <si>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</si>
  <si>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</si>
  <si>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</si>
  <si>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</si>
  <si>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</si>
  <si>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</si>
  <si>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</si>
  <si>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</si>
  <si>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</si>
  <si>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</si>
  <si>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</si>
  <si>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</si>
  <si>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</si>
  <si>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</si>
  <si>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</si>
  <si>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</si>
  <si>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</si>
  <si>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</si>
  <si>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</si>
  <si>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</si>
  <si>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</si>
  <si>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</si>
  <si>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</si>
  <si>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</si>
  <si>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</si>
  <si>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</si>
  <si>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</si>
  <si>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</si>
  <si>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</si>
  <si>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</si>
  <si>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</si>
  <si>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</si>
  <si>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</si>
  <si>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</si>
  <si>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</si>
  <si>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</si>
  <si>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</si>
  <si>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</si>
  <si>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</si>
  <si>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</si>
  <si>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</si>
  <si>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</si>
  <si>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</si>
  <si>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</si>
  <si>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</si>
  <si>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</si>
  <si>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</si>
  <si>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</si>
  <si>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</si>
  <si>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</si>
  <si>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</si>
  <si>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</si>
  <si>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</si>
  <si>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</si>
  <si>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</si>
  <si>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</si>
  <si>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</si>
  <si>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</si>
  <si>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</si>
  <si>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</si>
  <si>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</si>
  <si>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</si>
  <si>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</si>
  <si>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</si>
  <si>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</si>
  <si>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</si>
  <si>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</si>
  <si>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</si>
  <si>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</si>
  <si>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</si>
  <si>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</si>
  <si>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</si>
  <si>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</si>
  <si>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</si>
  <si>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</si>
  <si>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</si>
  <si>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</si>
  <si>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</si>
  <si>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</si>
  <si>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</si>
  <si>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</si>
  <si>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</si>
  <si>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</si>
  <si>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</si>
  <si>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</si>
  <si>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</si>
  <si>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</si>
  <si>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</si>
  <si>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</si>
  <si>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</si>
  <si>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</si>
  <si>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</si>
  <si>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</si>
  <si>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</si>
  <si>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</si>
  <si>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</si>
  <si>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</si>
  <si>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</si>
  <si>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</si>
  <si>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</si>
  <si>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</si>
  <si>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</si>
  <si>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</si>
  <si>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</si>
  <si>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</si>
  <si>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</si>
  <si>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</si>
  <si>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</si>
  <si>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</si>
  <si>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</si>
  <si>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</si>
  <si>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</si>
  <si>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</si>
  <si>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</si>
  <si>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</si>
  <si>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</si>
  <si>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</si>
  <si>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</si>
  <si>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</si>
  <si>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</si>
  <si>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</si>
  <si>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</si>
  <si>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</si>
  <si>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</si>
  <si>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</si>
  <si>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</si>
  <si>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</si>
  <si>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</si>
  <si>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</si>
  <si>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</si>
  <si>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</si>
  <si>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</si>
  <si>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</si>
  <si>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</si>
  <si>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</si>
  <si>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</si>
  <si>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</si>
  <si>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</si>
  <si>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</si>
  <si>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</si>
  <si>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</si>
  <si>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</si>
  <si>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</si>
  <si>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</si>
  <si>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</si>
  <si>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</si>
  <si>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</si>
  <si>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</si>
  <si>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</si>
  <si>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</si>
  <si>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</si>
  <si>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</si>
  <si>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</si>
  <si>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</si>
  <si>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</si>
  <si>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</si>
  <si>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</si>
  <si>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</si>
  <si>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</si>
  <si>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</si>
  <si>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</si>
  <si>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</si>
  <si>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</si>
  <si>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</si>
  <si>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</si>
  <si>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</si>
  <si>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</si>
  <si>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</si>
  <si>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</si>
  <si>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</si>
  <si>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</si>
  <si>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</si>
  <si>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</si>
  <si>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</si>
  <si>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</si>
  <si>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</si>
  <si>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</si>
  <si>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</si>
  <si>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</si>
  <si>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</si>
  <si>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</si>
  <si>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</si>
  <si>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</si>
  <si>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</si>
  <si>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</si>
  <si>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</si>
  <si>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</si>
  <si>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</si>
  <si>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</si>
  <si>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</si>
  <si>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</si>
  <si>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</si>
  <si>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</si>
  <si>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</si>
  <si>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</si>
  <si>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</si>
  <si>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</si>
  <si>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</si>
  <si>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</si>
  <si>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</si>
  <si>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</si>
  <si>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</si>
  <si>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</si>
  <si>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</si>
  <si>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</si>
  <si>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</si>
  <si>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</si>
  <si>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</si>
  <si>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</si>
  <si>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</si>
  <si>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</si>
  <si>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</si>
  <si>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</si>
  <si>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</si>
  <si>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</si>
  <si>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</si>
  <si>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</si>
  <si>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</si>
  <si>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</si>
  <si>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</si>
  <si>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</si>
  <si>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</si>
  <si>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</si>
  <si>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</si>
  <si>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</si>
  <si>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</si>
  <si>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</si>
  <si>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</si>
  <si>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</si>
  <si>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</si>
  <si>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</si>
  <si>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</si>
  <si>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</si>
  <si>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</si>
  <si>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</si>
  <si>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</si>
  <si>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</si>
  <si>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</si>
  <si>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</si>
  <si>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</si>
  <si>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</si>
  <si>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</si>
  <si>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</si>
  <si>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</si>
  <si>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</si>
  <si>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</si>
  <si>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</si>
  <si>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</si>
  <si>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</si>
  <si>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</si>
  <si>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</si>
  <si>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</si>
  <si>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</si>
  <si>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</si>
  <si>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</si>
  <si>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</si>
  <si>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</si>
  <si>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</si>
  <si>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</si>
  <si>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</si>
  <si>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</si>
  <si>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</si>
  <si>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</si>
  <si>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</si>
  <si>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</si>
  <si>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</si>
  <si>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</si>
  <si>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</si>
  <si>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</si>
  <si>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</si>
  <si>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</si>
  <si>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</si>
  <si>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</si>
  <si>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</si>
  <si>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</si>
  <si>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</si>
  <si>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</si>
  <si>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</si>
  <si>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</si>
  <si>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</si>
  <si>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</si>
  <si>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</si>
  <si>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</si>
  <si>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</si>
  <si>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</si>
  <si>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</si>
  <si>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</si>
  <si>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</si>
  <si>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</si>
  <si>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</si>
  <si>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</si>
  <si>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</si>
  <si>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</si>
  <si>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</si>
  <si>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</si>
  <si>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</si>
  <si>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</si>
  <si>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</si>
  <si>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</si>
  <si>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</si>
  <si>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</si>
  <si>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</si>
  <si>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</si>
  <si>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</si>
  <si>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</si>
  <si>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</si>
  <si>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</si>
  <si>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</si>
  <si>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</si>
  <si>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</si>
  <si>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</si>
  <si>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</si>
  <si>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</si>
  <si>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</si>
  <si>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</si>
  <si>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</si>
  <si>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</si>
  <si>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</si>
  <si>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</si>
  <si>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</si>
  <si>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</si>
  <si>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</si>
  <si>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</si>
  <si>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</si>
  <si>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</si>
  <si>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</si>
  <si>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</si>
  <si>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</si>
  <si>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</si>
  <si>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</si>
  <si>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</si>
  <si>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</si>
  <si>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</si>
  <si>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</si>
  <si>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</si>
  <si>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</si>
  <si>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</si>
  <si>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</si>
  <si>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</si>
  <si>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</si>
  <si>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</si>
  <si>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</si>
  <si>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</si>
  <si>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</si>
  <si>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</si>
  <si>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</si>
  <si>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</si>
  <si>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</si>
  <si>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</si>
  <si>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</si>
  <si>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</si>
  <si>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</si>
  <si>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</si>
  <si>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</si>
  <si>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</si>
  <si>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</si>
  <si>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</si>
  <si>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</si>
  <si>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</si>
  <si>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</si>
  <si>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</si>
  <si>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</si>
  <si>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</si>
  <si>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</si>
  <si>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</si>
  <si>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</si>
  <si>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</si>
  <si>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</si>
  <si>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</si>
  <si>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</si>
  <si>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</si>
  <si>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</si>
  <si>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</si>
  <si>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</si>
  <si>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</si>
  <si>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</si>
  <si>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</si>
  <si>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</si>
  <si>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</si>
  <si>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</si>
  <si>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</si>
  <si>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</si>
  <si>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</si>
  <si>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</si>
  <si>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</si>
  <si>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</si>
  <si>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</si>
  <si>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</si>
  <si>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</si>
  <si>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</si>
  <si>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</si>
  <si>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</si>
  <si>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</si>
  <si>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</si>
  <si>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</si>
  <si>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</si>
  <si>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</si>
  <si>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</si>
  <si>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</si>
  <si>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</si>
  <si>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</si>
  <si>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</si>
  <si>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</si>
  <si>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</si>
  <si>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</si>
  <si>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</si>
  <si>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</si>
  <si>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</si>
  <si>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</si>
  <si>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</si>
  <si>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</si>
  <si>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</si>
  <si>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</si>
  <si>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</si>
  <si>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</si>
  <si>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</si>
  <si>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</si>
  <si>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</si>
  <si>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</si>
  <si>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</si>
  <si>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</si>
  <si>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</si>
  <si>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</si>
  <si>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</si>
  <si>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</si>
  <si>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</si>
  <si>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</si>
  <si>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</si>
  <si>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</si>
  <si>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</si>
  <si>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</si>
  <si>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</si>
  <si>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</si>
  <si>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</si>
  <si>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</si>
  <si>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</si>
  <si>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</si>
  <si>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</si>
  <si>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</si>
  <si>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</si>
  <si>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</si>
  <si>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</si>
  <si>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</si>
  <si>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</si>
  <si>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</si>
  <si>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</si>
  <si>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</si>
  <si>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</si>
  <si>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</si>
  <si>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</si>
  <si>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</si>
  <si>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</si>
  <si>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</si>
  <si>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</si>
  <si>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</si>
  <si>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</si>
  <si>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</si>
  <si>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</si>
  <si>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</si>
  <si>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</si>
  <si>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</si>
  <si>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</si>
  <si>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</si>
  <si>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</si>
  <si>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</si>
  <si>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</si>
  <si>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</si>
  <si>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</si>
  <si>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</si>
  <si>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</si>
  <si>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</si>
  <si>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</si>
  <si>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</si>
  <si>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</si>
  <si>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</si>
  <si>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</si>
  <si>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</si>
  <si>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</si>
  <si>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</si>
  <si>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</si>
  <si>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</si>
  <si>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</si>
  <si>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</si>
  <si>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</si>
  <si>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</si>
  <si>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</si>
  <si>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</si>
  <si>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</si>
  <si>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</si>
  <si>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</si>
  <si>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</si>
  <si>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</si>
  <si>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</si>
  <si>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</si>
  <si>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</si>
  <si>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</si>
  <si>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</si>
  <si>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</si>
  <si>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</si>
  <si>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</si>
  <si>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</si>
  <si>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</si>
  <si>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</si>
  <si>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</si>
  <si>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</si>
  <si>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</si>
  <si>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</si>
  <si>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</si>
  <si>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</si>
  <si>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</si>
  <si>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</si>
  <si>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</si>
  <si>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</si>
  <si>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</si>
  <si>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</si>
  <si>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</si>
  <si>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</si>
  <si>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</si>
  <si>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</si>
  <si>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</si>
  <si>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</si>
  <si>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</si>
  <si>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</si>
  <si>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</si>
  <si>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</si>
  <si>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</si>
  <si>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</si>
  <si>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</si>
  <si>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</si>
  <si>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</si>
  <si>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</si>
  <si>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</si>
  <si>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</si>
  <si>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</si>
  <si>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</si>
  <si>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</si>
  <si>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</si>
  <si>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</si>
  <si>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</si>
  <si>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</si>
  <si>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</si>
  <si>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</si>
  <si>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</si>
  <si>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</si>
  <si>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</si>
  <si>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</si>
  <si>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</si>
  <si>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</si>
  <si>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</si>
  <si>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</si>
  <si>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</si>
  <si>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</si>
  <si>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</si>
  <si>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</si>
  <si>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</si>
  <si>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</si>
  <si>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</si>
  <si>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</si>
  <si>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</si>
  <si>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</si>
  <si>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</si>
  <si>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</si>
  <si>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</si>
  <si>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</si>
  <si>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</si>
  <si>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</si>
  <si>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</si>
  <si>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</si>
  <si>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</si>
  <si>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</si>
  <si>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</si>
  <si>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</si>
  <si>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</si>
  <si>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</si>
  <si>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</si>
  <si>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</si>
  <si>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</si>
  <si>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</si>
  <si>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</si>
  <si>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</si>
  <si>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</si>
  <si>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</si>
  <si>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</si>
  <si>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</si>
  <si>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</si>
  <si>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</si>
  <si>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</si>
  <si>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</si>
  <si>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</si>
  <si>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</si>
  <si>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</si>
  <si>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</si>
  <si>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</si>
  <si>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</si>
  <si>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</si>
  <si>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</si>
  <si>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</si>
  <si>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</si>
  <si>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</si>
  <si>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</si>
  <si>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</si>
  <si>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</si>
  <si>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</si>
  <si>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</si>
  <si>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</si>
  <si>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</si>
  <si>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</si>
  <si>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</si>
  <si>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</si>
  <si>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</si>
  <si>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</si>
  <si>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</si>
  <si>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</si>
  <si>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</si>
  <si>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</si>
  <si>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</si>
  <si>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</si>
  <si>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</si>
  <si>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</si>
  <si>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</si>
  <si>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</si>
  <si>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</si>
  <si>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</si>
  <si>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</si>
  <si>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</si>
  <si>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</si>
  <si>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</si>
  <si>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</si>
  <si>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</si>
  <si>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</si>
  <si>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</si>
  <si>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</si>
  <si>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</si>
  <si>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</si>
  <si>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</si>
  <si>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</si>
  <si>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</si>
  <si>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</si>
  <si>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</si>
  <si>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</si>
  <si>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</si>
  <si>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</si>
  <si>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</si>
  <si>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</si>
  <si>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</si>
  <si>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</si>
  <si>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</si>
  <si>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</si>
  <si>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</si>
  <si>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</si>
  <si>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</si>
  <si>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</si>
  <si>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</si>
  <si>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</si>
  <si>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</si>
  <si>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</si>
  <si>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</si>
  <si>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</si>
  <si>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</si>
  <si>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</si>
  <si>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</si>
  <si>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</si>
  <si>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</si>
  <si>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</si>
  <si>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</si>
  <si>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</si>
  <si>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</si>
  <si>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</si>
  <si>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</si>
  <si>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</si>
  <si>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</si>
  <si>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</si>
  <si>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</si>
  <si>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</si>
  <si>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</si>
  <si>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</si>
  <si>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</si>
  <si>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</si>
  <si>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</si>
  <si>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</si>
  <si>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</si>
  <si>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</si>
  <si>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</si>
  <si>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</si>
  <si>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</si>
  <si>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</si>
  <si>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</si>
  <si>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</si>
  <si>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</si>
  <si>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</si>
  <si>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</si>
  <si>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</si>
  <si>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</si>
  <si>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</si>
  <si>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</si>
  <si>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</si>
  <si>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</si>
  <si>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</si>
  <si>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</si>
  <si>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</si>
  <si>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</si>
  <si>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</si>
  <si>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</si>
  <si>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</si>
  <si>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</si>
  <si>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</si>
  <si>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</si>
  <si>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</si>
  <si>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</si>
  <si>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</si>
  <si>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</si>
  <si>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</si>
  <si>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</si>
  <si>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</si>
  <si>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</si>
  <si>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</si>
  <si>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</si>
  <si>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</si>
  <si>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</si>
  <si>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</si>
  <si>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</si>
  <si>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</si>
  <si>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</si>
  <si>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</si>
  <si>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</si>
  <si>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</si>
  <si>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</si>
  <si>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</si>
  <si>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</si>
  <si>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</si>
  <si>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</si>
  <si>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</si>
  <si>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</si>
  <si>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</si>
  <si>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</si>
  <si>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</si>
  <si>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</si>
  <si>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</si>
  <si>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</si>
  <si>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</si>
  <si>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</si>
  <si>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</si>
  <si>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</si>
  <si>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</si>
  <si>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</si>
  <si>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</si>
  <si>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</si>
  <si>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</si>
  <si>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</si>
  <si>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</si>
  <si>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</si>
  <si>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</si>
  <si>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</si>
  <si>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</si>
  <si>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</si>
  <si>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</si>
  <si>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</si>
  <si>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</si>
  <si>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</si>
  <si>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</si>
  <si>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</si>
  <si>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</si>
  <si>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</si>
  <si>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</si>
  <si>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</si>
  <si>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</si>
  <si>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</si>
  <si>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</si>
  <si>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</si>
  <si>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</si>
  <si>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</si>
  <si>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</si>
  <si>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</si>
  <si>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</si>
  <si>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</si>
  <si>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</si>
  <si>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</si>
  <si>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</si>
  <si>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</si>
  <si>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</si>
  <si>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</si>
  <si>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</si>
  <si>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</si>
  <si>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</si>
  <si>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</si>
  <si>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</si>
  <si>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</si>
  <si>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</si>
  <si>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</si>
  <si>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</si>
  <si>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</si>
  <si>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</si>
  <si>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</si>
  <si>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</si>
  <si>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</si>
  <si>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</si>
  <si>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</si>
  <si>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</si>
  <si>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</si>
  <si>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</si>
  <si>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</si>
  <si>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</si>
  <si>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</si>
  <si>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</si>
  <si>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</si>
  <si>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</si>
  <si>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</si>
  <si>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</si>
  <si>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</si>
  <si>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</si>
  <si>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</si>
  <si>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</si>
  <si>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</si>
  <si>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</si>
  <si>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</si>
  <si>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</si>
  <si>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</si>
  <si>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</si>
  <si>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</si>
  <si>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</si>
  <si>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</si>
  <si>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</si>
  <si>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</si>
  <si>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</si>
  <si>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</si>
  <si>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</si>
  <si>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</si>
  <si>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</si>
  <si>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</si>
  <si>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</si>
  <si>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</si>
  <si>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</si>
  <si>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</si>
  <si>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</si>
  <si>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</si>
  <si>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</si>
  <si>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</si>
  <si>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</si>
  <si>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</si>
  <si>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</si>
  <si>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</si>
  <si>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</si>
  <si>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</si>
  <si>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</si>
  <si>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</si>
  <si>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</si>
  <si>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</si>
  <si>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</si>
  <si>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</si>
  <si>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</si>
  <si>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</si>
  <si>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</si>
  <si>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</si>
  <si>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</si>
  <si>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</si>
  <si>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</si>
  <si>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</si>
  <si>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</si>
  <si>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</si>
  <si>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</si>
  <si>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</si>
  <si>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</si>
  <si>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</si>
  <si>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</si>
  <si>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</si>
  <si>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</si>
  <si>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</si>
  <si>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</si>
  <si>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</si>
  <si>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</si>
  <si>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</si>
  <si>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</si>
  <si>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</si>
  <si>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</si>
  <si>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</si>
  <si>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</si>
  <si>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</si>
  <si>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</si>
  <si>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</si>
  <si>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</si>
  <si>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</si>
  <si>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</si>
  <si>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</si>
  <si>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</si>
  <si>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</si>
  <si>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</si>
  <si>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</si>
  <si>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</si>
  <si>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</si>
  <si>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</si>
  <si>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</si>
  <si>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</si>
  <si>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</si>
  <si>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</si>
  <si>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</si>
  <si>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</si>
  <si>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</si>
  <si>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</si>
  <si>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</si>
  <si>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</si>
  <si>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</si>
  <si>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</si>
  <si>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</si>
  <si>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</si>
  <si>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</si>
  <si>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</si>
  <si>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</si>
  <si>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</si>
  <si>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</si>
  <si>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</si>
  <si>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</si>
  <si>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</si>
  <si>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</si>
  <si>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</si>
  <si>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</si>
  <si>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</si>
  <si>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</si>
  <si>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</si>
  <si>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</si>
  <si>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</si>
  <si>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</si>
  <si>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</si>
  <si>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</si>
  <si>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</si>
  <si>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</si>
  <si>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</si>
  <si>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</si>
  <si>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</si>
  <si>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</si>
  <si>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</si>
  <si>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</si>
  <si>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</si>
  <si>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</si>
  <si>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</si>
  <si>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</si>
  <si>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</si>
  <si>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</si>
  <si>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</si>
  <si>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</si>
  <si>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</si>
  <si>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</si>
  <si>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</si>
  <si>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</si>
  <si>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</si>
  <si>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</si>
  <si>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</si>
  <si>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</si>
  <si>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</si>
  <si>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</si>
  <si>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</si>
  <si>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</si>
  <si>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</si>
  <si>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</si>
  <si>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</si>
  <si>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</si>
  <si>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</si>
  <si>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</si>
  <si>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</si>
  <si>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</si>
  <si>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</si>
  <si>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</si>
  <si>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</si>
  <si>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</si>
  <si>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</si>
  <si>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</si>
  <si>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</si>
  <si>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</si>
  <si>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</si>
  <si>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</si>
  <si>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</si>
  <si>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</si>
  <si>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</si>
  <si>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</si>
  <si>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</si>
  <si>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</si>
  <si>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</si>
  <si>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</si>
  <si>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</si>
  <si>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</si>
  <si>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</si>
  <si>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</si>
  <si>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</si>
  <si>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</si>
  <si>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</si>
  <si>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</si>
  <si>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</si>
  <si>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</si>
  <si>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</si>
  <si>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</si>
  <si>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</si>
  <si>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</si>
  <si>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</si>
  <si>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</si>
  <si>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</si>
  <si>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</si>
  <si>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</si>
  <si>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</si>
  <si>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</si>
  <si>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</si>
  <si>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</si>
  <si>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</si>
  <si>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</si>
  <si>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</si>
  <si>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</si>
  <si>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</si>
  <si>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</si>
  <si>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</si>
  <si>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</si>
  <si>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</si>
  <si>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</si>
  <si>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</si>
  <si>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</si>
  <si>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</si>
  <si>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</si>
  <si>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</si>
  <si>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</si>
  <si>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</si>
  <si>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</si>
  <si>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</si>
  <si>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</si>
  <si>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</si>
  <si>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</si>
  <si>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</si>
  <si>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</si>
  <si>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</si>
  <si>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</si>
  <si>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</si>
  <si>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</si>
  <si>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</si>
  <si>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</si>
  <si>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</si>
  <si>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</si>
  <si>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</si>
  <si>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</si>
  <si>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</si>
  <si>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</si>
  <si>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</si>
  <si>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</si>
  <si>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</si>
  <si>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</si>
  <si>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</si>
  <si>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</si>
  <si>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</si>
  <si>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</si>
  <si>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</si>
  <si>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</si>
  <si>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</si>
  <si>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</si>
  <si>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</si>
  <si>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</si>
  <si>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</si>
  <si>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</si>
  <si>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</si>
  <si>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</si>
  <si>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</si>
  <si>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</si>
  <si>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</si>
  <si>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</si>
  <si>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</si>
  <si>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</si>
  <si>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</si>
  <si>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</si>
  <si>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</si>
  <si>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</si>
  <si>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</si>
  <si>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</si>
  <si>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</si>
  <si>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</si>
  <si>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</si>
  <si>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</si>
  <si>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</si>
  <si>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</si>
  <si>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</si>
  <si>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</si>
  <si>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</si>
  <si>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</si>
  <si>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</si>
  <si>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</si>
  <si>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</si>
  <si>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</si>
  <si>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</si>
  <si>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</si>
  <si>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</si>
  <si>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</si>
  <si>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</si>
  <si>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</si>
  <si>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</si>
  <si>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</si>
  <si>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</si>
  <si>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</si>
  <si>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</si>
  <si>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</si>
  <si>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</si>
  <si>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</si>
  <si>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</si>
  <si>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</si>
  <si>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</si>
  <si>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</si>
  <si>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</si>
  <si>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</si>
  <si>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</si>
  <si>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</si>
  <si>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</si>
  <si>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</si>
  <si>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</si>
  <si>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</si>
  <si>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</si>
  <si>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</si>
  <si>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</si>
  <si>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</si>
  <si>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</si>
  <si>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</si>
  <si>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</si>
  <si>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</si>
  <si>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</si>
  <si>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</si>
  <si>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</si>
  <si>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</si>
  <si>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</si>
  <si>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</si>
  <si>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</si>
  <si>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</si>
  <si>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</si>
  <si>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</si>
  <si>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</si>
  <si>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</si>
  <si>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</si>
  <si>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</si>
  <si>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</si>
  <si>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</si>
  <si>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</si>
  <si>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</si>
  <si>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</si>
  <si>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</si>
  <si>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</si>
  <si>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</si>
  <si>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</si>
  <si>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</si>
  <si>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</si>
  <si>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</si>
  <si>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</si>
  <si>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</si>
  <si>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</si>
  <si>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</si>
  <si>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</si>
  <si>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</si>
  <si>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</si>
  <si>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</si>
  <si>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</si>
  <si>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</si>
  <si>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</si>
  <si>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</si>
  <si>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</si>
  <si>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</si>
  <si>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</si>
  <si>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</si>
  <si>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</si>
  <si>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</si>
  <si>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</si>
  <si>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</si>
  <si>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</si>
  <si>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</si>
  <si>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</si>
  <si>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</si>
  <si>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</si>
  <si>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</si>
  <si>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</si>
  <si>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</si>
  <si>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</si>
  <si>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</si>
  <si>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</si>
  <si>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</si>
  <si>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</si>
  <si>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</si>
  <si>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</si>
  <si>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</si>
  <si>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</si>
  <si>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</si>
  <si>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</si>
  <si>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</si>
  <si>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</si>
  <si>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</si>
  <si>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</si>
  <si>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</si>
  <si>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</si>
  <si>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</si>
  <si>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</si>
  <si>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</si>
  <si>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</si>
  <si>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</si>
  <si>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</si>
  <si>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</si>
  <si>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</si>
  <si>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</si>
  <si>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</si>
  <si>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</si>
  <si>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</si>
  <si>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</si>
  <si>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</si>
  <si>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</si>
  <si>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</si>
  <si>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</si>
  <si>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</si>
  <si>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</si>
  <si>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</si>
  <si>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</si>
  <si>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</si>
  <si>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</si>
  <si>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</si>
  <si>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</si>
  <si>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</si>
  <si>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</si>
  <si>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</si>
  <si>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</si>
  <si>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</si>
  <si>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</si>
  <si>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</si>
  <si>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</si>
  <si>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</si>
  <si>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</si>
  <si>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</si>
  <si>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</si>
  <si>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</si>
  <si>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</si>
  <si>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</si>
  <si>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</si>
  <si>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</si>
  <si>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</si>
  <si>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</si>
  <si>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</si>
  <si>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</si>
  <si>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</si>
  <si>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</si>
  <si>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</si>
  <si>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</si>
  <si>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</si>
  <si>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</si>
  <si>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</si>
  <si>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</si>
  <si>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</si>
  <si>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</si>
  <si>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</si>
  <si>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</si>
  <si>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</si>
  <si>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</si>
  <si>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</si>
  <si>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</si>
  <si>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</si>
  <si>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</si>
  <si>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</si>
  <si>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</si>
  <si>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</si>
  <si>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</si>
  <si>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</si>
  <si>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</si>
  <si>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</si>
  <si>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</si>
  <si>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</si>
  <si>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</si>
  <si>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</si>
  <si>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</si>
  <si>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</si>
  <si>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</si>
  <si>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</si>
  <si>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</si>
  <si>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</si>
  <si>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</si>
  <si>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</si>
  <si>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</si>
  <si>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</si>
  <si>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</si>
  <si>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</si>
  <si>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</si>
  <si>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</si>
  <si>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</si>
  <si>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</si>
  <si>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</si>
  <si>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</si>
  <si>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</si>
  <si>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</si>
  <si>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</si>
  <si>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</si>
  <si>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</si>
  <si>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</si>
  <si>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</si>
  <si>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</si>
  <si>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</si>
  <si>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</si>
  <si>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</si>
  <si>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</si>
  <si>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</si>
  <si>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</si>
  <si>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</si>
  <si>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</si>
  <si>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</si>
  <si>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</si>
  <si>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</si>
  <si>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</si>
  <si>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</si>
  <si>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</si>
  <si>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</si>
  <si>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</si>
  <si>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</si>
  <si>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</si>
  <si>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</si>
  <si>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</si>
  <si>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</si>
  <si>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</si>
  <si>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</si>
  <si>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</si>
  <si>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</si>
  <si>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</si>
  <si>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</si>
  <si>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</si>
  <si>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</si>
  <si>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</si>
  <si>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</si>
  <si>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</si>
  <si>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</si>
  <si>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</si>
  <si>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</si>
  <si>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</si>
  <si>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</si>
  <si>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</si>
  <si>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</si>
  <si>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</si>
  <si>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</si>
  <si>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</si>
  <si>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</si>
  <si>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</si>
  <si>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</si>
  <si>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</si>
  <si>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</si>
  <si>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</si>
  <si>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</si>
  <si>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</si>
  <si>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</si>
  <si>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</si>
  <si>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</si>
  <si>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</si>
  <si>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</si>
  <si>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</si>
  <si>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</si>
  <si>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</si>
  <si>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</si>
  <si>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</si>
  <si>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</si>
  <si>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</si>
  <si>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</si>
  <si>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</si>
  <si>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</si>
  <si>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</si>
  <si>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</si>
  <si>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</si>
  <si>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</si>
  <si>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</si>
  <si>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</si>
  <si>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</si>
  <si>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</si>
  <si>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</si>
  <si>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</si>
  <si>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</si>
  <si>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</si>
  <si>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</si>
  <si>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</si>
  <si>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</si>
  <si>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</si>
  <si>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</si>
  <si>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</si>
  <si>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</si>
  <si>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</si>
  <si>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</si>
  <si>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</si>
  <si>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</si>
  <si>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</si>
  <si>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</si>
  <si>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</si>
  <si>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</si>
  <si>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</si>
  <si>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</si>
  <si>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</si>
  <si>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</si>
  <si>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</si>
  <si>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</si>
  <si>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</si>
  <si>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</si>
  <si>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</si>
  <si>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</si>
  <si>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</si>
  <si>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</si>
  <si>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</si>
  <si>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</si>
  <si>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</si>
  <si>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</si>
  <si>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</si>
  <si>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</si>
  <si>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</si>
  <si>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</si>
  <si>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</si>
  <si>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</si>
  <si>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</si>
  <si>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</si>
  <si>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</si>
  <si>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</si>
  <si>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</si>
  <si>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</si>
  <si>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</si>
  <si>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</si>
  <si>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</si>
  <si>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</si>
  <si>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</si>
  <si>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</si>
  <si>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</si>
  <si>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</si>
  <si>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</si>
  <si>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</si>
  <si>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</si>
  <si>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</si>
  <si>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</si>
  <si>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</si>
  <si>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</si>
  <si>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</si>
  <si>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</si>
  <si>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</si>
  <si>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</si>
  <si>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</si>
  <si>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</si>
  <si>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</si>
  <si>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</si>
  <si>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</si>
  <si>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</si>
  <si>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</si>
  <si>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</si>
  <si>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</si>
  <si>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</si>
  <si>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</si>
  <si>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</si>
  <si>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</si>
  <si>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</si>
  <si>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</si>
  <si>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</si>
  <si>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</si>
  <si>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</si>
  <si>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</si>
  <si>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</si>
  <si>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</si>
  <si>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</si>
  <si>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</si>
  <si>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</si>
  <si>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</si>
  <si>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</si>
  <si>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</si>
  <si>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</si>
  <si>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</si>
  <si>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</si>
  <si>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</si>
  <si>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</si>
  <si>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</si>
  <si>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</si>
  <si>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</si>
  <si>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</si>
  <si>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</si>
  <si>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</si>
  <si>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</si>
  <si>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</si>
  <si>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</si>
  <si>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</si>
  <si>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</si>
  <si>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</si>
  <si>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</si>
  <si>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</si>
  <si>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</si>
  <si>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</si>
  <si>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</si>
  <si>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</si>
  <si>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</si>
  <si>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</si>
  <si>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</si>
  <si>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</si>
  <si>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</si>
  <si>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</si>
  <si>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</si>
  <si>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</si>
  <si>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</si>
  <si>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</si>
  <si>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</si>
  <si>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</si>
  <si>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</si>
  <si>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</si>
  <si>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</si>
  <si>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</si>
  <si>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</si>
  <si>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</si>
  <si>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</si>
  <si>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</si>
  <si>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</si>
  <si>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</si>
  <si>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</si>
  <si>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</si>
  <si>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</si>
  <si>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</si>
  <si>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</si>
  <si>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</si>
  <si>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</si>
  <si>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</si>
  <si>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</si>
  <si>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</si>
  <si>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</si>
  <si>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</si>
  <si>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</si>
  <si>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</si>
  <si>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</si>
  <si>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</si>
  <si>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</si>
  <si>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</si>
  <si>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</si>
  <si>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</si>
  <si>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</si>
  <si>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</si>
  <si>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</si>
  <si>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</si>
  <si>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</si>
  <si>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</si>
  <si>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</si>
  <si>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</si>
  <si>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</si>
  <si>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</si>
  <si>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</si>
  <si>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</si>
  <si>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</si>
  <si>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</si>
  <si>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</si>
  <si>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</si>
  <si>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</si>
  <si>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</si>
  <si>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</si>
  <si>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</si>
  <si>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</si>
  <si>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</si>
  <si>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</si>
  <si>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</si>
  <si>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</si>
  <si>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</si>
  <si>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</si>
  <si>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</si>
  <si>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</si>
  <si>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</si>
  <si>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</si>
  <si>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</si>
  <si>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</si>
  <si>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</si>
  <si>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</si>
  <si>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</si>
  <si>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</si>
  <si>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</si>
  <si>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</si>
  <si>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</si>
  <si>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</si>
  <si>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</si>
  <si>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</si>
  <si>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</si>
  <si>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</si>
  <si>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</si>
  <si>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</si>
  <si>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</si>
  <si>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</si>
  <si>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</si>
  <si>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</si>
  <si>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</si>
  <si>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</si>
  <si>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</si>
  <si>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</si>
  <si>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</si>
  <si>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</si>
  <si>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</si>
  <si>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</si>
  <si>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</si>
  <si>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</si>
  <si>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</si>
  <si>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</si>
  <si>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</si>
  <si>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</si>
  <si>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</si>
  <si>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</si>
  <si>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</si>
  <si>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</si>
  <si>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</si>
  <si>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</si>
  <si>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</si>
  <si>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</si>
  <si>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</si>
  <si>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</si>
  <si>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</si>
  <si>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</si>
  <si>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</si>
  <si>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</si>
  <si>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</si>
  <si>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</si>
  <si>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</si>
  <si>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</si>
  <si>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</si>
  <si>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</si>
  <si>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</si>
  <si>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</si>
  <si>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</si>
  <si>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</si>
  <si>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</si>
  <si>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</si>
  <si>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</si>
  <si>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</si>
  <si>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</si>
  <si>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</si>
  <si>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</si>
  <si>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</si>
  <si>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</si>
  <si>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</si>
  <si>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</si>
  <si>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</si>
  <si>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</si>
  <si>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</si>
  <si>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</si>
  <si>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</si>
  <si>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</si>
  <si>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</si>
  <si>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</si>
  <si>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</si>
  <si>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</si>
  <si>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</si>
  <si>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</si>
  <si>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</si>
  <si>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</si>
  <si>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</si>
  <si>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</si>
  <si>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</si>
  <si>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</si>
  <si>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</si>
  <si>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</si>
  <si>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</si>
  <si>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</si>
  <si>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</si>
  <si>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</si>
  <si>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</si>
  <si>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</si>
  <si>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</si>
  <si>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</si>
  <si>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</si>
  <si>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</si>
  <si>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</si>
  <si>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</si>
  <si>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</si>
  <si>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</si>
  <si>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</si>
  <si>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</si>
  <si>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</si>
  <si>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</si>
  <si>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</si>
  <si>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</si>
  <si>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</si>
  <si>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</si>
  <si>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</si>
  <si>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</si>
  <si>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</si>
  <si>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</si>
  <si>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</si>
  <si>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</si>
  <si>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</si>
  <si>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</si>
  <si>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</si>
  <si>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</si>
  <si>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</si>
  <si>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</si>
  <si>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</si>
  <si>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</si>
  <si>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</si>
  <si>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</si>
  <si>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</si>
  <si>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</si>
  <si>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</si>
  <si>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</si>
  <si>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</si>
  <si>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</si>
  <si>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</si>
  <si>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</si>
  <si>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</si>
  <si>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</si>
  <si>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</si>
  <si>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</si>
  <si>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</si>
  <si>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</si>
  <si>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</si>
  <si>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</si>
  <si>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</si>
  <si>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</si>
  <si>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</si>
  <si>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</si>
  <si>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</si>
  <si>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</si>
  <si>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</si>
  <si>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</si>
  <si>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</si>
  <si>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</si>
  <si>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</si>
  <si>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</si>
  <si>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</si>
  <si>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</si>
  <si>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</si>
  <si>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</si>
  <si>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</si>
  <si>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</si>
  <si>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</si>
  <si>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</si>
  <si>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</si>
  <si>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</si>
  <si>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</si>
  <si>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</si>
  <si>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</si>
  <si>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</si>
  <si>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</si>
  <si>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</si>
  <si>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</si>
  <si>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</si>
  <si>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</si>
  <si>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</si>
  <si>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</si>
  <si>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</si>
  <si>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</si>
  <si>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</si>
  <si>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</si>
  <si>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</si>
  <si>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</si>
  <si>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</si>
  <si>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</si>
  <si>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</si>
  <si>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</si>
  <si>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</si>
  <si>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</si>
  <si>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</si>
  <si>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</si>
  <si>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</si>
  <si>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</si>
  <si>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</si>
  <si>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</si>
  <si>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</si>
  <si>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</si>
  <si>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</si>
  <si>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</si>
  <si>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</si>
  <si>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</si>
  <si>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</si>
  <si>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</si>
  <si>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</si>
  <si>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</si>
  <si>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</si>
  <si>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</si>
  <si>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</si>
  <si>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</si>
  <si>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</si>
  <si>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</si>
  <si>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</si>
  <si>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</si>
  <si>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</si>
  <si>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</si>
  <si>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</si>
  <si>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</si>
  <si>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</si>
  <si>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</si>
  <si>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</si>
  <si>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</si>
  <si>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</si>
  <si>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</si>
  <si>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</si>
  <si>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</si>
  <si>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</si>
  <si>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</si>
  <si>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</si>
  <si>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</si>
  <si>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</si>
  <si>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</si>
  <si>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</si>
  <si>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</si>
  <si>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</si>
  <si>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</si>
  <si>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</si>
  <si>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</si>
  <si>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</si>
  <si>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</si>
  <si>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</si>
  <si>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</si>
  <si>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</si>
  <si>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</si>
  <si>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</si>
  <si>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</si>
  <si>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</si>
  <si>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</si>
  <si>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</si>
  <si>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</si>
  <si>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</si>
  <si>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</si>
  <si>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</si>
  <si>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</si>
  <si>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</si>
  <si>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</si>
  <si>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</si>
  <si>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</si>
  <si>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</si>
  <si>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</si>
  <si>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</si>
  <si>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</si>
  <si>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</si>
  <si>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</si>
  <si>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</si>
  <si>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</si>
  <si>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</si>
  <si>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</si>
  <si>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</si>
  <si>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</si>
  <si>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</si>
  <si>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</si>
  <si>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</si>
  <si>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</si>
  <si>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</si>
  <si>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</si>
  <si>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</si>
  <si>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</si>
  <si>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</si>
  <si>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</si>
  <si>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</si>
  <si>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</si>
  <si>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</si>
  <si>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</si>
  <si>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</si>
  <si>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</si>
  <si>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</si>
  <si>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</si>
  <si>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</si>
  <si>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</si>
  <si>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</si>
  <si>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</si>
  <si>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</si>
  <si>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</si>
  <si>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</si>
  <si>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</si>
  <si>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</si>
  <si>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</si>
  <si>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</si>
  <si>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</si>
  <si>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</si>
  <si>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</si>
  <si>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</si>
  <si>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</si>
  <si>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</si>
  <si>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</si>
  <si>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</si>
  <si>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</si>
  <si>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</si>
  <si>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</si>
  <si>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</si>
  <si>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</si>
  <si>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</si>
  <si>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</si>
  <si>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</si>
  <si>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</si>
  <si>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</si>
  <si>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</si>
  <si>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</si>
  <si>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</si>
  <si>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</si>
  <si>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</si>
  <si>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</si>
  <si>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</si>
  <si>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</si>
  <si>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</si>
  <si>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</si>
  <si>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</si>
  <si>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</si>
  <si>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</si>
  <si>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</si>
  <si>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</si>
  <si>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</si>
  <si>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</si>
  <si>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</si>
  <si>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</si>
  <si>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</si>
  <si>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</si>
  <si>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</si>
  <si>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</si>
  <si>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</si>
  <si>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</si>
  <si>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</si>
  <si>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</si>
  <si>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</si>
  <si>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</si>
  <si>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</si>
  <si>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</si>
  <si>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</si>
  <si>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</si>
  <si>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</si>
  <si>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</si>
  <si>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</si>
  <si>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</si>
  <si>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</si>
  <si>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</si>
  <si>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</si>
  <si>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</si>
  <si>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</si>
  <si>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</si>
  <si>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</si>
  <si>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</si>
  <si>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</si>
  <si>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</si>
  <si>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</si>
  <si>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</si>
  <si>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</si>
  <si>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</si>
  <si>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</si>
  <si>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</si>
  <si>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</si>
  <si>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</si>
  <si>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</si>
  <si>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</si>
  <si>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</si>
  <si>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</si>
  <si>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</si>
  <si>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</si>
  <si>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</si>
  <si>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</si>
  <si>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</si>
  <si>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</si>
  <si>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</si>
  <si>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</si>
  <si>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</si>
  <si>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</si>
  <si>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</si>
  <si>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</si>
  <si>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</si>
  <si>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</si>
  <si>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</si>
  <si>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</si>
  <si>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</si>
  <si>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</si>
  <si>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</si>
  <si>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</si>
  <si>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</si>
  <si>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</si>
  <si>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</si>
  <si>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</si>
  <si>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</si>
  <si>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</si>
  <si>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</si>
  <si>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</si>
  <si>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</si>
  <si>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</si>
  <si>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</si>
  <si>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</si>
  <si>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</si>
  <si>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</si>
  <si>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</si>
  <si>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</si>
  <si>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</si>
  <si>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</si>
  <si>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</si>
  <si>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</si>
  <si>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</si>
  <si>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</si>
  <si>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</si>
  <si>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</si>
  <si>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</si>
  <si>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</si>
  <si>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</si>
  <si>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</si>
  <si>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</si>
  <si>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</si>
  <si>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</si>
  <si>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</si>
  <si>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</si>
  <si>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</si>
  <si>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</si>
  <si>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</si>
  <si>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</si>
  <si>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</si>
  <si>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</si>
  <si>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</si>
  <si>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</si>
  <si>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</si>
  <si>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</si>
  <si>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</si>
  <si>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</si>
  <si>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</si>
  <si>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</si>
  <si>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</si>
  <si>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</si>
  <si>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</si>
  <si>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</si>
  <si>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</si>
  <si>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</si>
  <si>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</si>
  <si>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</si>
  <si>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</si>
  <si>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</si>
  <si>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</si>
  <si>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</si>
  <si>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</si>
  <si>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</si>
  <si>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</si>
  <si>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</si>
  <si>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</si>
  <si>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</si>
  <si>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</si>
  <si>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</si>
  <si>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</si>
  <si>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</si>
  <si>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</si>
  <si>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</si>
  <si>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</si>
  <si>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</si>
  <si>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</si>
  <si>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</si>
  <si>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</si>
  <si>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</si>
  <si>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</si>
  <si>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</si>
  <si>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</si>
  <si>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</si>
  <si>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</si>
  <si>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</si>
  <si>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</si>
  <si>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</si>
  <si>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</si>
  <si>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</si>
  <si>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</si>
  <si>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</si>
  <si>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</si>
  <si>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</si>
  <si>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</si>
  <si>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</si>
  <si>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</si>
  <si>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</si>
  <si>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</si>
  <si>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</si>
  <si>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</si>
  <si>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</si>
  <si>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</si>
  <si>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</si>
  <si>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</si>
  <si>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</si>
  <si>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</si>
  <si>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</si>
  <si>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</si>
  <si>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</si>
  <si>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</si>
  <si>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</si>
  <si>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</si>
  <si>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</si>
  <si>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</si>
  <si>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</si>
  <si>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</si>
  <si>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</si>
  <si>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</si>
  <si>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</si>
  <si>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</si>
  <si>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</si>
  <si>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</si>
  <si>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</si>
  <si>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</si>
  <si>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</si>
  <si>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</si>
  <si>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</si>
  <si>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</si>
  <si>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</si>
  <si>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</si>
  <si>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</si>
  <si>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</si>
  <si>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</si>
  <si>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</si>
  <si>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</si>
  <si>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</si>
  <si>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</si>
  <si>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</si>
  <si>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</si>
  <si>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</si>
  <si>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</si>
  <si>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</si>
  <si>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</si>
  <si>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</si>
  <si>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</si>
  <si>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</si>
  <si>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</si>
  <si>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</si>
  <si>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</si>
  <si>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</si>
  <si>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</si>
  <si>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</si>
  <si>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</si>
  <si>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</si>
  <si>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</si>
  <si>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</si>
  <si>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</si>
  <si>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</si>
  <si>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</si>
  <si>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</si>
  <si>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</si>
  <si>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</si>
  <si>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</si>
  <si>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</si>
  <si>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</si>
  <si>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</si>
  <si>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</si>
  <si>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</si>
  <si>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</si>
  <si>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</si>
  <si>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</si>
  <si>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</si>
  <si>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</si>
  <si>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</si>
  <si>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</si>
  <si>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</si>
  <si>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</si>
  <si>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</si>
  <si>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</si>
  <si>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</si>
  <si>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</si>
  <si>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</si>
  <si>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</si>
  <si>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</si>
  <si>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</si>
  <si>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</si>
  <si>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</si>
  <si>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</si>
  <si>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</si>
  <si>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</si>
  <si>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</si>
  <si>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</si>
  <si>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</si>
  <si>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</si>
  <si>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</si>
  <si>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</si>
  <si>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</si>
  <si>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</si>
  <si>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</si>
  <si>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</si>
  <si>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</si>
  <si>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</si>
  <si>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</si>
  <si>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</si>
  <si>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</si>
  <si>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</si>
  <si>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</si>
  <si>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</si>
  <si>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</si>
  <si>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</si>
  <si>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</si>
  <si>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</si>
  <si>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</si>
  <si>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</si>
  <si>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</si>
  <si>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</si>
  <si>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</si>
  <si>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</si>
  <si>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</si>
  <si>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</si>
  <si>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</si>
  <si>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</si>
  <si>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</si>
  <si>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</si>
  <si>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</si>
  <si>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</si>
  <si>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</si>
  <si>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</si>
  <si>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</si>
  <si>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</si>
  <si>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</si>
  <si>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</si>
  <si>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</si>
  <si>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</si>
  <si>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</si>
  <si>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</si>
  <si>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</si>
  <si>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</si>
  <si>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</si>
  <si>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</si>
  <si>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</si>
  <si>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</si>
  <si>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</si>
  <si>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</si>
  <si>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</si>
  <si>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</si>
  <si>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</si>
  <si>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</si>
  <si>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</si>
  <si>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</si>
  <si>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</si>
  <si>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</si>
  <si>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</si>
  <si>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</si>
  <si>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</si>
  <si>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</si>
  <si>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</si>
  <si>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</si>
  <si>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</si>
  <si>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</si>
  <si>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</si>
  <si>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</si>
  <si>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</si>
  <si>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</si>
  <si>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</si>
  <si>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</si>
  <si>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</si>
  <si>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</si>
  <si>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</si>
  <si>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</si>
  <si>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</si>
  <si>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</si>
  <si>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</si>
  <si>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</si>
  <si>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</si>
  <si>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</si>
  <si>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</si>
  <si>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</si>
  <si>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</si>
  <si>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</si>
  <si>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</si>
  <si>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</si>
  <si>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</si>
  <si>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</si>
  <si>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</si>
  <si>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</si>
  <si>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</si>
  <si>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</si>
  <si>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</si>
  <si>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</si>
  <si>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</si>
  <si>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</si>
  <si>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</si>
  <si>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</si>
  <si>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</si>
  <si>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</si>
  <si>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</si>
  <si>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</si>
  <si>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</si>
  <si>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</si>
  <si>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</si>
  <si>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</si>
  <si>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</si>
  <si>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</si>
  <si>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</si>
  <si>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</si>
  <si>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</si>
  <si>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</si>
  <si>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</si>
  <si>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</si>
  <si>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</si>
  <si>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</si>
  <si>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</si>
  <si>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</si>
  <si>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</si>
  <si>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</si>
  <si>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</si>
  <si>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</si>
  <si>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</si>
  <si>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</si>
  <si>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</si>
  <si>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</si>
  <si>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</si>
  <si>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</si>
  <si>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</si>
  <si>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</si>
  <si>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</si>
  <si>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</si>
  <si>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</si>
  <si>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</si>
  <si>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</si>
  <si>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</si>
  <si>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</si>
  <si>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</si>
  <si>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</si>
  <si>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</si>
  <si>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</si>
  <si>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</si>
  <si>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</si>
  <si>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</si>
  <si>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</si>
  <si>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</si>
  <si>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</si>
  <si>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</si>
  <si>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</si>
  <si>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</si>
  <si>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</si>
  <si>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</si>
  <si>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</si>
  <si>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</si>
  <si>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</si>
  <si>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</si>
  <si>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</si>
  <si>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</si>
  <si>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</si>
  <si>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</si>
  <si>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</si>
  <si>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</si>
  <si>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</si>
  <si>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</si>
  <si>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</si>
  <si>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</si>
  <si>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</si>
  <si>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</si>
  <si>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</si>
  <si>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</si>
  <si>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</si>
  <si>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</si>
  <si>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</si>
  <si>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</si>
  <si>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</si>
  <si>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</si>
  <si>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</si>
  <si>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</si>
  <si>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</si>
  <si>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</si>
  <si>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</si>
  <si>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</si>
  <si>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</si>
  <si>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</si>
  <si>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</si>
  <si>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</si>
  <si>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</si>
  <si>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</si>
  <si>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</si>
  <si>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</si>
  <si>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</si>
  <si>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</si>
  <si>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</si>
  <si>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</si>
  <si>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</si>
  <si>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</si>
  <si>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</si>
  <si>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</si>
  <si>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</si>
  <si>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</si>
  <si>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</si>
  <si>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</si>
  <si>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</si>
  <si>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</si>
  <si>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</si>
  <si>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</si>
  <si>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</si>
  <si>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</si>
  <si>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</si>
  <si>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</si>
  <si>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</si>
  <si>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</si>
  <si>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</si>
  <si>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</si>
  <si>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</si>
  <si>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</si>
  <si>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</si>
  <si>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</si>
  <si>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</si>
  <si>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</si>
  <si>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</si>
  <si>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</si>
  <si>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</si>
  <si>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</si>
  <si>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</si>
  <si>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</si>
  <si>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</si>
  <si>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</si>
  <si>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</si>
  <si>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</si>
  <si>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</si>
  <si>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</si>
  <si>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</si>
  <si>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</si>
  <si>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</si>
  <si>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</si>
  <si>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</si>
  <si>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</si>
  <si>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</si>
  <si>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</si>
  <si>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</si>
  <si>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</si>
  <si>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</si>
  <si>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</si>
  <si>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</si>
  <si>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</si>
  <si>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</si>
  <si>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</si>
  <si>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</si>
  <si>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</si>
  <si>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</si>
  <si>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</si>
  <si>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</si>
  <si>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</si>
  <si>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</si>
  <si>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</si>
  <si>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</si>
  <si>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</si>
  <si>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</si>
  <si>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</si>
  <si>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</si>
  <si>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</si>
  <si>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</si>
  <si>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</si>
  <si>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</si>
  <si>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</si>
  <si>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</si>
  <si>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</si>
  <si>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</si>
  <si>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</si>
  <si>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</si>
  <si>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</si>
  <si>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</si>
  <si>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</si>
  <si>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</si>
  <si>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</si>
  <si>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</si>
  <si>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</si>
  <si>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</si>
  <si>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</si>
  <si>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</si>
  <si>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</si>
  <si>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</si>
  <si>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</si>
  <si>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</si>
  <si>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</si>
  <si>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</si>
  <si>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</si>
  <si>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</si>
  <si>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</si>
  <si>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</si>
  <si>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</si>
  <si>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</si>
  <si>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</si>
  <si>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</si>
  <si>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</si>
  <si>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</si>
  <si>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</si>
  <si>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</si>
  <si>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</si>
  <si>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</si>
  <si>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</si>
  <si>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</si>
  <si>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</si>
  <si>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</si>
  <si>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</si>
  <si>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</si>
  <si>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</si>
  <si>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</si>
  <si>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</si>
  <si>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</si>
  <si>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</si>
  <si>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</si>
  <si>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</si>
  <si>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</si>
  <si>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</si>
  <si>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</si>
  <si>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</si>
  <si>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</si>
  <si>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</si>
  <si>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</si>
  <si>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</si>
  <si>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</si>
  <si>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</si>
  <si>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</si>
  <si>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</si>
  <si>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</si>
  <si>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</si>
  <si>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</si>
  <si>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</si>
  <si>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</si>
  <si>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</si>
  <si>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</si>
  <si>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</si>
  <si>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</si>
  <si>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</si>
  <si>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</si>
  <si>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</si>
  <si>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</si>
  <si>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</si>
  <si>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</si>
  <si>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</si>
  <si>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</si>
  <si>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</si>
  <si>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</si>
  <si>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</si>
  <si>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</si>
  <si>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</si>
  <si>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</si>
  <si>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</si>
  <si>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</si>
  <si>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</si>
  <si>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</si>
  <si>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</si>
  <si>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</si>
  <si>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</si>
  <si>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</si>
  <si>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</si>
  <si>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</si>
  <si>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</si>
  <si>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</si>
  <si>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</si>
  <si>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</si>
  <si>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</si>
  <si>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</si>
  <si>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</si>
  <si>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</si>
  <si>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</si>
  <si>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</si>
  <si>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</si>
  <si>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</si>
  <si>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</si>
  <si>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</si>
  <si>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</si>
  <si>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</si>
  <si>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</si>
  <si>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</si>
  <si>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</si>
  <si>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</si>
  <si>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</si>
  <si>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</si>
  <si>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</si>
  <si>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</si>
  <si>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</si>
  <si>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</si>
  <si>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</si>
  <si>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</si>
  <si>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</si>
  <si>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</si>
  <si>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</si>
  <si>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</si>
  <si>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</si>
  <si>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</si>
  <si>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</si>
  <si>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</si>
  <si>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</si>
  <si>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</si>
  <si>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</si>
  <si>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</si>
  <si>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</si>
  <si>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</si>
  <si>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</si>
  <si>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</si>
  <si>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</si>
  <si>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</si>
  <si>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</si>
  <si>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</si>
  <si>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</si>
  <si>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</si>
  <si>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</si>
  <si>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</si>
  <si>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</si>
  <si>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</si>
  <si>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</si>
  <si>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</si>
  <si>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</si>
  <si>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</si>
  <si>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</si>
  <si>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</si>
  <si>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</si>
  <si>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</si>
  <si>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</si>
  <si>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</si>
  <si>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</si>
  <si>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</si>
  <si>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</si>
  <si>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</si>
  <si>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</si>
  <si>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</si>
  <si>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</si>
  <si>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</si>
  <si>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</si>
  <si>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</si>
  <si>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</si>
  <si>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</si>
  <si>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</si>
  <si>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</si>
  <si>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</si>
  <si>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</si>
  <si>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</si>
  <si>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</si>
  <si>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</si>
  <si>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</si>
  <si>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</si>
  <si>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</si>
  <si>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</si>
  <si>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</si>
  <si>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</si>
  <si>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</si>
  <si>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</si>
  <si>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</si>
  <si>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</si>
  <si>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</si>
  <si>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</si>
  <si>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</si>
  <si>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</si>
  <si>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</si>
  <si>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</si>
  <si>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</si>
  <si>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</si>
  <si>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</si>
  <si>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</si>
  <si>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</si>
  <si>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</si>
  <si>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</si>
  <si>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</si>
  <si>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</si>
  <si>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</si>
  <si>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</si>
  <si>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</si>
  <si>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</si>
  <si>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</si>
  <si>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</si>
  <si>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</si>
  <si>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</si>
  <si>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</si>
  <si>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</si>
  <si>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</si>
  <si>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</si>
  <si>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</si>
  <si>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</si>
  <si>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</si>
  <si>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</si>
  <si>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</si>
  <si>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</si>
  <si>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</si>
  <si>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</si>
  <si>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</si>
  <si>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</si>
  <si>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</si>
  <si>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</si>
  <si>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</si>
  <si>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</si>
  <si>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</si>
  <si>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</si>
  <si>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</si>
  <si>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</si>
  <si>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</si>
  <si>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</si>
  <si>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</si>
  <si>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</si>
  <si>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</si>
  <si>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</si>
  <si>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</si>
  <si>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</si>
  <si>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</si>
  <si>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</si>
  <si>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</si>
  <si>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</si>
  <si>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</si>
  <si>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</si>
  <si>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</si>
  <si>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</si>
  <si>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</si>
  <si>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</si>
  <si>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</si>
  <si>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</si>
  <si>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</si>
  <si>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</si>
  <si>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</si>
  <si>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</si>
  <si>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</si>
  <si>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</si>
  <si>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</si>
  <si>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</si>
  <si>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</si>
  <si>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</si>
  <si>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</si>
  <si>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</si>
  <si>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</si>
  <si>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</si>
  <si>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</si>
  <si>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</si>
  <si>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</si>
  <si>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</si>
  <si>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</si>
  <si>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</si>
  <si>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</si>
  <si>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</si>
  <si>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</si>
  <si>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</si>
  <si>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</si>
  <si>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</si>
  <si>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</si>
  <si>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</si>
  <si>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</si>
  <si>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</si>
  <si>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</si>
  <si>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</si>
  <si>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</si>
  <si>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</si>
  <si>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</si>
  <si>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</si>
  <si>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</si>
  <si>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</si>
  <si>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</si>
  <si>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</si>
  <si>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</si>
  <si>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</si>
  <si>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</si>
  <si>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</si>
  <si>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</si>
  <si>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</si>
  <si>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</si>
  <si>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</si>
  <si>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</si>
  <si>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</si>
  <si>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</si>
  <si>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</si>
  <si>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</si>
  <si>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</si>
  <si>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</si>
  <si>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</si>
  <si>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</si>
  <si>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</si>
  <si>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</si>
  <si>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</si>
  <si>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</si>
  <si>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</si>
  <si>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</si>
  <si>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</si>
  <si>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</si>
  <si>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</si>
  <si>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</si>
  <si>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</si>
  <si>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</si>
  <si>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</si>
  <si>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</si>
  <si>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</si>
  <si>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</si>
  <si>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</si>
  <si>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</si>
  <si>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</si>
  <si>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</si>
  <si>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</si>
  <si>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</si>
  <si>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</si>
  <si>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</si>
  <si>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</si>
  <si>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</si>
  <si>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</si>
  <si>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</si>
  <si>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</si>
  <si>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</si>
  <si>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</si>
  <si>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</si>
  <si>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</si>
  <si>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</si>
  <si>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</si>
  <si>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</si>
  <si>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</si>
  <si>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</si>
  <si>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</si>
  <si>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</si>
  <si>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</si>
  <si>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</si>
  <si>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</si>
  <si>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</si>
  <si>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</si>
  <si>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</si>
  <si>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</si>
  <si>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</si>
  <si>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</si>
  <si>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</si>
  <si>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</si>
  <si>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</si>
  <si>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</si>
  <si>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</si>
  <si>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</si>
  <si>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</si>
  <si>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</si>
  <si>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</si>
  <si>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</si>
  <si>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</si>
  <si>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</si>
  <si>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</si>
  <si>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</si>
  <si>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</si>
  <si>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</si>
  <si>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</si>
  <si>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</si>
  <si>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</si>
  <si>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</si>
  <si>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</si>
  <si>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</si>
  <si>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</si>
  <si>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</si>
  <si>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</si>
  <si>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</si>
  <si>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</si>
  <si>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</si>
  <si>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</si>
  <si>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</si>
  <si>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</si>
  <si>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</si>
  <si>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</si>
  <si>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</si>
  <si>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</si>
  <si>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</si>
  <si>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</si>
  <si>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</si>
  <si>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</si>
  <si>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</si>
  <si>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</si>
  <si>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</si>
  <si>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</si>
  <si>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</si>
  <si>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</si>
  <si>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</si>
  <si>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</si>
  <si>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</si>
  <si>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</si>
  <si>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</si>
  <si>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</si>
  <si>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</si>
  <si>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</si>
  <si>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</si>
  <si>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</si>
  <si>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</si>
  <si>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</si>
  <si>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</si>
  <si>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</si>
  <si>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</si>
  <si>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</si>
  <si>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</si>
  <si>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</si>
  <si>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</si>
  <si>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</si>
  <si>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</si>
  <si>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</si>
  <si>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</si>
  <si>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</si>
  <si>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</si>
  <si>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</si>
  <si>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</si>
  <si>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</si>
  <si>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</si>
  <si>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</si>
  <si>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</si>
  <si>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</si>
  <si>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</si>
  <si>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</si>
  <si>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</si>
  <si>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</si>
  <si>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</si>
  <si>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</si>
  <si>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</si>
  <si>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</si>
  <si>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</si>
  <si>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</si>
  <si>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</si>
  <si>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</si>
  <si>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</si>
  <si>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</si>
  <si>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</si>
  <si>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</si>
  <si>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</si>
  <si>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</si>
  <si>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</si>
  <si>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</si>
  <si>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</si>
  <si>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</si>
  <si>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</si>
  <si>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</si>
  <si>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</si>
  <si>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</si>
  <si>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</si>
  <si>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</si>
  <si>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</si>
  <si>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</si>
  <si>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</si>
  <si>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</si>
  <si>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</si>
  <si>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</si>
  <si>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</si>
  <si>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</si>
  <si>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</si>
  <si>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</si>
  <si>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</si>
  <si>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</si>
  <si>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</si>
  <si>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</si>
  <si>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</si>
  <si>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</si>
  <si>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</si>
  <si>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</si>
  <si>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</si>
  <si>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</si>
  <si>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</si>
  <si>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</si>
  <si>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</si>
  <si>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</si>
  <si>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</si>
  <si>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</si>
  <si>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</si>
  <si>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</si>
  <si>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</si>
  <si>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</si>
  <si>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</si>
  <si>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</si>
  <si>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</si>
  <si>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</si>
  <si>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</si>
  <si>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</si>
  <si>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</si>
  <si>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</si>
  <si>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</si>
  <si>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</si>
  <si>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</si>
  <si>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</si>
  <si>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</si>
  <si>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</si>
  <si>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</si>
  <si>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</si>
  <si>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</si>
  <si>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</si>
  <si>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</si>
  <si>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</si>
  <si>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</si>
  <si>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</si>
  <si>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</si>
  <si>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</si>
  <si>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</si>
  <si>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</si>
  <si>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</si>
  <si>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</si>
  <si>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</si>
  <si>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</si>
  <si>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</si>
  <si>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</si>
  <si>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</si>
  <si>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</si>
  <si>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</si>
  <si>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</si>
  <si>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</si>
  <si>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</si>
  <si>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</si>
  <si>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</si>
  <si>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</si>
  <si>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</si>
  <si>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</si>
  <si>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</si>
  <si>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</si>
  <si>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</si>
  <si>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</si>
  <si>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</si>
  <si>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</si>
  <si>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</si>
  <si>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</si>
  <si>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</si>
  <si>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</si>
  <si>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</si>
  <si>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</si>
  <si>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</si>
  <si>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</si>
  <si>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</si>
  <si>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</si>
  <si>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</si>
  <si>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</si>
  <si>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</si>
  <si>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</si>
  <si>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</si>
  <si>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</si>
  <si>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</si>
  <si>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</si>
  <si>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</si>
  <si>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</si>
  <si>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</si>
  <si>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</si>
  <si>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</si>
  <si>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</si>
  <si>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</si>
  <si>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</si>
  <si>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</si>
  <si>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</si>
  <si>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</si>
  <si>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</si>
  <si>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</si>
  <si>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</si>
  <si>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</si>
  <si>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</si>
  <si>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</si>
  <si>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</si>
  <si>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</si>
  <si>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</si>
  <si>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</si>
  <si>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</si>
  <si>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</si>
  <si>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</si>
  <si>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</si>
  <si>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</si>
  <si>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</si>
  <si>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</si>
  <si>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</si>
  <si>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</si>
  <si>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</si>
  <si>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</si>
  <si>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</si>
  <si>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</si>
  <si>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</si>
  <si>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</si>
  <si>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</si>
  <si>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</si>
  <si>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</si>
  <si>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</si>
  <si>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</si>
  <si>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</si>
  <si>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</si>
  <si>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</si>
  <si>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</si>
  <si>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</si>
  <si>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</si>
  <si>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</si>
  <si>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</si>
  <si>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</si>
  <si>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</si>
  <si>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</si>
  <si>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</si>
  <si>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</si>
  <si>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</si>
  <si>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</si>
  <si>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</si>
  <si>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</si>
  <si>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</si>
  <si>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</si>
  <si>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</si>
  <si>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</si>
  <si>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</si>
  <si>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</si>
  <si>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</si>
  <si>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</si>
  <si>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</si>
  <si>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</si>
  <si>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</si>
  <si>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</si>
  <si>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</si>
  <si>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</si>
  <si>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</si>
  <si>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</si>
  <si>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</si>
  <si>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</si>
  <si>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</si>
  <si>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</si>
  <si>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</si>
  <si>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</si>
  <si>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</si>
  <si>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</si>
  <si>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</si>
  <si>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</si>
  <si>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</si>
  <si>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</si>
  <si>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</si>
  <si>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</si>
  <si>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</si>
  <si>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</si>
  <si>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</si>
  <si>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</si>
  <si>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</si>
  <si>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</si>
  <si>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</si>
  <si>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</si>
  <si>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</si>
  <si>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</si>
  <si>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</si>
  <si>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</si>
  <si>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</si>
  <si>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</si>
  <si>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</si>
  <si>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</si>
  <si>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</si>
  <si>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</si>
  <si>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</si>
  <si>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</si>
  <si>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</si>
  <si>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</si>
  <si>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</si>
  <si>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</si>
  <si>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</si>
  <si>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</si>
  <si>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</si>
  <si>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</si>
  <si>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</si>
  <si>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</si>
  <si>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</si>
  <si>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</si>
  <si>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</si>
  <si>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</si>
  <si>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</si>
  <si>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</si>
  <si>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</si>
  <si>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</si>
  <si>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</si>
  <si>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</si>
  <si>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</si>
  <si>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</si>
  <si>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</si>
  <si>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</si>
  <si>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</si>
  <si>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</si>
  <si>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</si>
  <si>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</si>
  <si>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</si>
  <si>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</si>
  <si>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</si>
  <si>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</si>
  <si>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</si>
  <si>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</si>
  <si>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</si>
  <si>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</si>
  <si>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</si>
  <si>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</si>
  <si>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</si>
  <si>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</si>
  <si>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</si>
  <si>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</si>
  <si>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</si>
  <si>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</si>
  <si>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</si>
  <si>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</si>
  <si>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</si>
  <si>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</si>
  <si>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</si>
  <si>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</si>
  <si>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</si>
  <si>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</si>
  <si>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</si>
  <si>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</si>
  <si>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</si>
  <si>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</si>
  <si>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</si>
  <si>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</si>
  <si>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</si>
  <si>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</si>
  <si>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</si>
  <si>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</si>
  <si>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</si>
  <si>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</si>
  <si>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</si>
  <si>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</si>
  <si>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</si>
  <si>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</si>
  <si>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</si>
  <si>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</si>
  <si>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</si>
  <si>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</si>
  <si>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</si>
  <si>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</si>
  <si>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</si>
  <si>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</si>
  <si>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</si>
  <si>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</si>
  <si>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</si>
  <si>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</si>
  <si>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</si>
  <si>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</si>
  <si>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</si>
  <si>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</si>
  <si>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</si>
  <si>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</si>
  <si>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</si>
  <si>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</si>
  <si>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</si>
  <si>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</si>
  <si>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</si>
  <si>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</si>
  <si>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</si>
  <si>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</si>
  <si>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</si>
  <si>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</si>
  <si>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</si>
  <si>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</si>
  <si>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</si>
  <si>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</si>
  <si>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</si>
  <si>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</si>
  <si>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</si>
  <si>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</si>
  <si>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</si>
  <si>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</si>
  <si>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</si>
  <si>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</si>
  <si>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</si>
  <si>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</si>
  <si>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</si>
  <si>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</si>
  <si>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</si>
  <si>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</si>
  <si>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</si>
  <si>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</si>
  <si>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</si>
  <si>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</si>
  <si>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</si>
  <si>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</si>
  <si>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</si>
  <si>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</si>
  <si>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</si>
  <si>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</si>
  <si>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</si>
  <si>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</si>
  <si>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</si>
  <si>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</si>
  <si>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</si>
  <si>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</si>
  <si>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</si>
  <si>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</si>
  <si>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</si>
  <si>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</si>
  <si>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</si>
  <si>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</si>
  <si>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</si>
  <si>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</si>
  <si>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</si>
  <si>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</si>
  <si>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</si>
  <si>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</si>
  <si>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</si>
  <si>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</si>
  <si>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</si>
  <si>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</si>
  <si>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</si>
  <si>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</si>
  <si>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</si>
  <si>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</si>
  <si>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</si>
  <si>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</si>
  <si>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</si>
  <si>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</si>
  <si>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</si>
  <si>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</si>
  <si>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</si>
  <si>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</si>
  <si>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</si>
  <si>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</si>
  <si>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</si>
  <si>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</si>
  <si>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</si>
  <si>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</si>
  <si>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</si>
  <si>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</si>
  <si>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</si>
  <si>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</si>
  <si>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</si>
  <si>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</si>
  <si>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</si>
  <si>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</si>
  <si>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</si>
  <si>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</si>
  <si>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</si>
  <si>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</si>
  <si>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</si>
  <si>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</si>
  <si>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</si>
  <si>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</si>
  <si>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</si>
  <si>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</si>
  <si>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</si>
  <si>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</si>
  <si>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</si>
  <si>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</si>
  <si>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</si>
  <si>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</si>
  <si>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</si>
  <si>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</si>
  <si>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</si>
  <si>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</si>
  <si>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</si>
  <si>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</si>
  <si>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</si>
  <si>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</si>
  <si>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</si>
  <si>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</si>
  <si>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</si>
  <si>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</si>
  <si>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</si>
  <si>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</si>
  <si>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</si>
  <si>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</si>
  <si>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</si>
  <si>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</si>
  <si>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</si>
  <si>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</si>
  <si>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</si>
  <si>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</si>
  <si>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</si>
  <si>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</si>
  <si>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</si>
  <si>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</si>
  <si>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</si>
  <si>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</si>
  <si>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</si>
  <si>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</si>
  <si>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</si>
  <si>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</si>
  <si>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</si>
  <si>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</si>
  <si>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</si>
  <si>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Meezan gulranwla</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</si>
  <si>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</si>
  <si>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</si>
  <si>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</si>
  <si>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</si>
  <si>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</si>
  <si>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</si>
  <si>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</si>
  <si>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</si>
  <si>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</si>
  <si>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</si>
  <si>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</si>
  <si>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</si>
  <si>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</si>
  <si>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</si>
  <si>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</si>
  <si>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</si>
  <si>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</si>
  <si>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</si>
  <si>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</si>
  <si>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</si>
  <si>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</si>
  <si>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</si>
  <si>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</si>
  <si>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</si>
  <si>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</si>
  <si>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</si>
  <si>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</si>
  <si>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</si>
  <si>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</si>
  <si>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</si>
  <si>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</si>
  <si>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</si>
  <si>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</si>
  <si>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</si>
  <si>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</si>
  <si>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</si>
  <si>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</si>
  <si>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</si>
  <si>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</si>
  <si>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</si>
  <si>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</si>
  <si>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</si>
  <si>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</si>
  <si>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</si>
  <si>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</si>
  <si>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</si>
  <si>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</si>
  <si>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</si>
  <si>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</si>
  <si>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</si>
  <si>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</si>
  <si>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</si>
  <si>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</si>
  <si>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</si>
  <si>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</si>
  <si>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</si>
  <si>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BAH ground Floor</t>
  </si>
  <si>
    <t>Arsalan piping</t>
  </si>
  <si>
    <t>cash paid in advance</t>
  </si>
  <si>
    <t>purchaed colour material</t>
  </si>
  <si>
    <t>BAH ground floor</t>
  </si>
  <si>
    <t>Online by Adeel To nexus engineering</t>
  </si>
  <si>
    <t>Online by Adeel To shahid ali care of abbas bhrmal</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</si>
  <si>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</si>
  <si>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</si>
  <si>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</si>
  <si>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</si>
  <si>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</si>
  <si>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</si>
  <si>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</si>
  <si>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Online by Adeel to gul zameen khan care of threaded rods</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</si>
  <si>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</si>
  <si>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</si>
  <si>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</si>
  <si>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</si>
  <si>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</si>
  <si>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</si>
  <si>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</si>
  <si>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Online by Adeel to ZAG payment to ZAG insulation for UEP + EY</t>
  </si>
  <si>
    <t>Abdullah enterprices</t>
  </si>
  <si>
    <t>Online by Adeel to abdullah enterprises for air devices for BAHL + Spar</t>
  </si>
  <si>
    <t>Groceries (Nov 24) by BH</t>
  </si>
  <si>
    <t>Fuel at site (Nov 24) by BH</t>
  </si>
  <si>
    <t>o/m Nueplex</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</si>
  <si>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</si>
  <si>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</si>
  <si>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</si>
  <si>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</si>
  <si>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</si>
  <si>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</si>
  <si>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</si>
  <si>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</si>
  <si>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</si>
  <si>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</si>
  <si>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</si>
  <si>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</si>
  <si>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</si>
  <si>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</si>
  <si>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</si>
  <si>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</si>
  <si>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</si>
  <si>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</si>
  <si>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</si>
  <si>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</si>
  <si>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</si>
  <si>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</si>
  <si>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</si>
  <si>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</si>
  <si>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</si>
  <si>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</si>
  <si>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</si>
  <si>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</si>
  <si>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</si>
  <si>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</si>
  <si>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</si>
  <si>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O/M NUEPLEZ</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</si>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</sst>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0" fillId="0" borderId="9" xfId="0" applyNumberFormat="1" applyBorder="1"/>
    <xf numFmtId="165" fontId="8" fillId="0" borderId="9" xfId="0" applyNumberFormat="1" applyFont="1" applyBorder="1"/>
    <xf numFmtId="0" fontId="0" fillId="0" borderId="8" xfId="0" applyBorder="1" applyAlignment="1">
      <alignment horizontal="left" indent="1"/>
    </xf>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10-Dec-24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35.661399074073" createdVersion="5" refreshedVersion="8" minRefreshableVersion="3" recordCount="4559" xr:uid="{00000000-000A-0000-FFFF-FFFF2F000000}">
  <cacheSource type="worksheet">
    <worksheetSource ref="A1:H5944" sheet="Supplier"/>
  </cacheSource>
  <cacheFields count="8">
    <cacheField name="Date" numFmtId="0">
      <sharedItems containsNonDate="0" containsDate="1" containsString="0" containsBlank="1" minDate="2015-11-24T00:00:00" maxDate="2024-12-10T00:00:00" count="151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6T00:00:00"/>
        <d v="2024-11-18T00:00:00"/>
        <d v="2024-11-19T00:00:00"/>
        <d v="2024-11-20T00:00:00"/>
        <d v="2024-11-21T00:00:00"/>
        <d v="2024-11-22T00:00:00"/>
        <d v="2024-11-27T00:00:00"/>
        <d v="2024-12-06T00:00:00"/>
        <d v="2024-12-09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36.654993171294" createdVersion="5" refreshedVersion="8" minRefreshableVersion="3" recordCount="22253" xr:uid="{00000000-000A-0000-FFFF-FFFF2E000000}">
  <cacheSource type="worksheet">
    <worksheetSource ref="A1:H22913" sheet="Posting"/>
  </cacheSource>
  <cacheFields count="8">
    <cacheField name="Date" numFmtId="0">
      <sharedItems containsNonDate="0" containsDate="1" containsBlank="1" containsMixedTypes="1" minDate="2013-12-15T00:00:00" maxDate="2024-12-11T00:00:00" count="251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Meezan gulranwla"/>
        <s v="Mall of Pindi"/>
        <s v="BAH ground Floor"/>
        <s v="BAH PPRC Job"/>
        <s v="BAH Fire work"/>
        <s v="o/m Nueplex"/>
        <s v="Nadir Burhani"/>
        <s v="O/M NUEPLEZ"/>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54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s v="Online by Adeel to abdullah enterprises for air devices for BAHL + Spar"/>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Received from Ik in acc of J outlet lucky one mall (Meezan bank chq # A-03650827 Given to crescent corp in NIVCD dea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30"/>
    <x v="13"/>
    <s v="55"/>
    <n v="2246"/>
    <m/>
    <n v="2246"/>
    <m/>
  </r>
  <r>
    <x v="1329"/>
    <x v="102"/>
    <x v="19"/>
    <s v="250"/>
    <n v="245324"/>
    <m/>
    <n v="245324"/>
    <m/>
  </r>
  <r>
    <x v="1329"/>
    <x v="145"/>
    <x v="19"/>
    <s v="251"/>
    <n v="109114"/>
    <m/>
    <n v="109114"/>
    <m/>
  </r>
  <r>
    <x v="1329"/>
    <x v="77"/>
    <x v="19"/>
    <s v="252"/>
    <n v="16339"/>
    <m/>
    <n v="16339"/>
    <m/>
  </r>
  <r>
    <x v="1329"/>
    <x v="131"/>
    <x v="19"/>
    <s v="253"/>
    <n v="8059"/>
    <m/>
    <n v="8059"/>
    <m/>
  </r>
  <r>
    <x v="1329"/>
    <x v="129"/>
    <x v="19"/>
    <s v="254"/>
    <n v="30465"/>
    <m/>
    <n v="30465"/>
    <m/>
  </r>
  <r>
    <x v="1329"/>
    <x v="148"/>
    <x v="19"/>
    <m/>
    <m/>
    <n v="1000000"/>
    <n v="-1000000"/>
    <s v="Sheet to Noman ducting (by adeel)"/>
  </r>
  <r>
    <x v="1329"/>
    <x v="146"/>
    <x v="13"/>
    <m/>
    <m/>
    <n v="500000"/>
    <n v="-500000"/>
    <s v="sheet hawaka to sami by adeel"/>
  </r>
  <r>
    <x v="1329"/>
    <x v="102"/>
    <x v="21"/>
    <s v="55985"/>
    <n v="233220"/>
    <m/>
    <n v="233220"/>
    <m/>
  </r>
  <r>
    <x v="1329"/>
    <x v="77"/>
    <x v="14"/>
    <s v="2151"/>
    <n v="245550"/>
    <m/>
    <n v="245550"/>
    <m/>
  </r>
  <r>
    <x v="1330"/>
    <x v="147"/>
    <x v="16"/>
    <s v="4311"/>
    <n v="35280"/>
    <m/>
    <n v="35280"/>
    <m/>
  </r>
  <r>
    <x v="1330"/>
    <x v="147"/>
    <x v="4"/>
    <s v="5501"/>
    <n v="3468"/>
    <m/>
    <n v="3468"/>
    <m/>
  </r>
  <r>
    <x v="1330"/>
    <x v="147"/>
    <x v="33"/>
    <s v="1602"/>
    <n v="192680"/>
    <m/>
    <n v="192680"/>
    <m/>
  </r>
  <r>
    <x v="1330"/>
    <x v="129"/>
    <x v="33"/>
    <s v="1603"/>
    <n v="27000"/>
    <m/>
    <n v="27000"/>
    <m/>
  </r>
  <r>
    <x v="1330"/>
    <x v="148"/>
    <x v="16"/>
    <m/>
    <m/>
    <n v="35280"/>
    <n v="-35280"/>
    <s v="sales return"/>
  </r>
  <r>
    <x v="1331"/>
    <x v="128"/>
    <x v="33"/>
    <m/>
    <m/>
    <n v="127000"/>
    <n v="-127000"/>
    <s v="Cash collect by sheeraz pioneer steel = 400,000"/>
  </r>
  <r>
    <x v="1331"/>
    <x v="131"/>
    <x v="33"/>
    <m/>
    <m/>
    <n v="273000"/>
    <n v="-273000"/>
    <m/>
  </r>
  <r>
    <x v="1331"/>
    <x v="147"/>
    <x v="21"/>
    <s v="55992"/>
    <n v="693300"/>
    <m/>
    <n v="693300"/>
    <m/>
  </r>
  <r>
    <x v="1332"/>
    <x v="130"/>
    <x v="23"/>
    <s v="80"/>
    <n v="480810"/>
    <m/>
    <n v="480810"/>
    <m/>
  </r>
  <r>
    <x v="1332"/>
    <x v="130"/>
    <x v="4"/>
    <s v="5507"/>
    <n v="7000"/>
    <m/>
    <n v="7000"/>
    <m/>
  </r>
  <r>
    <x v="1333"/>
    <x v="128"/>
    <x v="19"/>
    <s v="255"/>
    <n v="12540"/>
    <m/>
    <n v="12540"/>
    <m/>
  </r>
  <r>
    <x v="1333"/>
    <x v="146"/>
    <x v="13"/>
    <s v="56"/>
    <n v="29185"/>
    <m/>
    <n v="29185"/>
    <m/>
  </r>
  <r>
    <x v="1333"/>
    <x v="147"/>
    <x v="33"/>
    <s v="1612"/>
    <n v="37840"/>
    <m/>
    <n v="37840"/>
    <m/>
  </r>
  <r>
    <x v="1333"/>
    <x v="147"/>
    <x v="4"/>
    <s v="5512"/>
    <n v="74000"/>
    <m/>
    <n v="74000"/>
    <m/>
  </r>
  <r>
    <x v="1333"/>
    <x v="148"/>
    <x v="16"/>
    <s v="16110"/>
    <n v="17820"/>
    <m/>
    <n v="17820"/>
    <m/>
  </r>
  <r>
    <x v="1333"/>
    <x v="133"/>
    <x v="16"/>
    <s v="16111"/>
    <n v="8640"/>
    <m/>
    <n v="8640"/>
    <m/>
  </r>
  <r>
    <x v="1333"/>
    <x v="147"/>
    <x v="1"/>
    <s v="947"/>
    <n v="224472"/>
    <m/>
    <n v="224472"/>
    <m/>
  </r>
  <r>
    <x v="1334"/>
    <x v="147"/>
    <x v="33"/>
    <s v="1614"/>
    <n v="18920"/>
    <m/>
    <n v="18920"/>
    <m/>
  </r>
  <r>
    <x v="1335"/>
    <x v="102"/>
    <x v="4"/>
    <s v="5515"/>
    <n v="22000"/>
    <m/>
    <n v="22000"/>
    <m/>
  </r>
  <r>
    <x v="1335"/>
    <x v="147"/>
    <x v="23"/>
    <s v="82"/>
    <n v="7200"/>
    <m/>
    <n v="7200"/>
    <m/>
  </r>
  <r>
    <x v="1335"/>
    <x v="147"/>
    <x v="1"/>
    <s v="959"/>
    <n v="59731"/>
    <m/>
    <n v="59731"/>
    <m/>
  </r>
  <r>
    <x v="1336"/>
    <x v="149"/>
    <x v="33"/>
    <s v="1615"/>
    <n v="39000"/>
    <m/>
    <n v="39000"/>
    <m/>
  </r>
  <r>
    <x v="1336"/>
    <x v="140"/>
    <x v="33"/>
    <s v="1616"/>
    <n v="16750"/>
    <m/>
    <n v="16750"/>
    <m/>
  </r>
  <r>
    <x v="1336"/>
    <x v="150"/>
    <x v="19"/>
    <s v="256"/>
    <n v="96771"/>
    <m/>
    <n v="96771"/>
    <m/>
  </r>
  <r>
    <x v="1336"/>
    <x v="147"/>
    <x v="19"/>
    <s v="257"/>
    <n v="154012"/>
    <m/>
    <n v="154012"/>
    <m/>
  </r>
  <r>
    <x v="1336"/>
    <x v="129"/>
    <x v="19"/>
    <s v="258"/>
    <n v="55561"/>
    <m/>
    <n v="55561"/>
    <m/>
  </r>
  <r>
    <x v="1336"/>
    <x v="130"/>
    <x v="13"/>
    <s v="57"/>
    <n v="84774"/>
    <m/>
    <n v="84774"/>
    <m/>
  </r>
  <r>
    <x v="1336"/>
    <x v="144"/>
    <x v="34"/>
    <m/>
    <n v="187222"/>
    <m/>
    <n v="187222"/>
    <m/>
  </r>
  <r>
    <x v="1337"/>
    <x v="148"/>
    <x v="19"/>
    <s v="259"/>
    <n v="43229"/>
    <m/>
    <n v="43229"/>
    <m/>
  </r>
  <r>
    <x v="1337"/>
    <x v="124"/>
    <x v="19"/>
    <s v="260"/>
    <n v="64807"/>
    <m/>
    <n v="64807"/>
    <m/>
  </r>
  <r>
    <x v="1337"/>
    <x v="102"/>
    <x v="16"/>
    <m/>
    <m/>
    <n v="100000"/>
    <n v="-100000"/>
    <s v="Online by adeel to unique enteprises = 500,000"/>
  </r>
  <r>
    <x v="1337"/>
    <x v="129"/>
    <x v="16"/>
    <m/>
    <m/>
    <n v="100000"/>
    <n v="-100000"/>
    <m/>
  </r>
  <r>
    <x v="1337"/>
    <x v="147"/>
    <x v="16"/>
    <m/>
    <m/>
    <n v="100000"/>
    <n v="-100000"/>
    <m/>
  </r>
  <r>
    <x v="1337"/>
    <x v="148"/>
    <x v="16"/>
    <m/>
    <m/>
    <n v="100000"/>
    <n v="-100000"/>
    <m/>
  </r>
  <r>
    <x v="1337"/>
    <x v="146"/>
    <x v="16"/>
    <m/>
    <m/>
    <n v="100000"/>
    <n v="-100000"/>
    <m/>
  </r>
  <r>
    <x v="1337"/>
    <x v="98"/>
    <x v="16"/>
    <s v="16176"/>
    <n v="1950"/>
    <m/>
    <n v="1950"/>
    <m/>
  </r>
  <r>
    <x v="1337"/>
    <x v="102"/>
    <x v="4"/>
    <s v="5521"/>
    <n v="69000"/>
    <m/>
    <n v="69000"/>
    <m/>
  </r>
  <r>
    <x v="1338"/>
    <x v="130"/>
    <x v="23"/>
    <m/>
    <m/>
    <n v="500000"/>
    <n v="-500000"/>
    <s v="Online by al madina to S kamran Aziz care of thumb intl"/>
  </r>
  <r>
    <x v="1338"/>
    <x v="147"/>
    <x v="23"/>
    <m/>
    <n v="11808"/>
    <m/>
    <n v="11808"/>
    <m/>
  </r>
  <r>
    <x v="1338"/>
    <x v="77"/>
    <x v="34"/>
    <s v="15"/>
    <n v="97336"/>
    <m/>
    <n v="97336"/>
    <m/>
  </r>
  <r>
    <x v="1338"/>
    <x v="77"/>
    <x v="34"/>
    <s v="16"/>
    <n v="97336"/>
    <m/>
    <n v="97336"/>
    <m/>
  </r>
  <r>
    <x v="1338"/>
    <x v="147"/>
    <x v="4"/>
    <s v="5526"/>
    <n v="10500"/>
    <m/>
    <n v="10500"/>
    <m/>
  </r>
  <r>
    <x v="1339"/>
    <x v="102"/>
    <x v="19"/>
    <m/>
    <m/>
    <n v="500000"/>
    <n v="-500000"/>
    <s v="Sheet to Noman ducting fromadeel = 1500,000"/>
  </r>
  <r>
    <x v="1339"/>
    <x v="128"/>
    <x v="19"/>
    <m/>
    <m/>
    <n v="500000"/>
    <n v="-500000"/>
    <m/>
  </r>
  <r>
    <x v="1339"/>
    <x v="145"/>
    <x v="19"/>
    <m/>
    <m/>
    <n v="200000"/>
    <n v="-200000"/>
    <m/>
  </r>
  <r>
    <x v="1339"/>
    <x v="147"/>
    <x v="19"/>
    <m/>
    <m/>
    <n v="300000"/>
    <n v="-300000"/>
    <m/>
  </r>
  <r>
    <x v="1339"/>
    <x v="146"/>
    <x v="4"/>
    <s v="5535"/>
    <n v="71117"/>
    <m/>
    <n v="71117"/>
    <m/>
  </r>
  <r>
    <x v="1339"/>
    <x v="130"/>
    <x v="13"/>
    <s v="60"/>
    <n v="12406"/>
    <m/>
    <n v="12406"/>
    <m/>
  </r>
  <r>
    <x v="1340"/>
    <x v="147"/>
    <x v="21"/>
    <s v="56044"/>
    <n v="41600"/>
    <m/>
    <n v="41600"/>
    <s v="Received from Ik in acc of Citi bank (Meezan bank chq # A-03651509 Given to ST Brothers) Total amt = 2,972,970"/>
  </r>
  <r>
    <x v="1340"/>
    <x v="98"/>
    <x v="4"/>
    <s v="5537"/>
    <n v="6000"/>
    <m/>
    <n v="6000"/>
    <m/>
  </r>
  <r>
    <x v="1340"/>
    <x v="133"/>
    <x v="4"/>
    <s v="5539"/>
    <n v="4646"/>
    <m/>
    <n v="4646"/>
    <m/>
  </r>
  <r>
    <x v="1341"/>
    <x v="146"/>
    <x v="4"/>
    <s v="5544"/>
    <n v="21846"/>
    <m/>
    <n v="21846"/>
    <m/>
  </r>
  <r>
    <x v="1341"/>
    <x v="146"/>
    <x v="16"/>
    <s v="16218"/>
    <n v="18000"/>
    <m/>
    <n v="18000"/>
    <m/>
  </r>
  <r>
    <x v="1342"/>
    <x v="147"/>
    <x v="4"/>
    <s v="5547"/>
    <n v="75000"/>
    <m/>
    <n v="75000"/>
    <m/>
  </r>
  <r>
    <x v="1343"/>
    <x v="147"/>
    <x v="4"/>
    <s v="5553"/>
    <n v="132000"/>
    <m/>
    <n v="132000"/>
    <m/>
  </r>
  <r>
    <x v="1343"/>
    <x v="130"/>
    <x v="25"/>
    <s v="991"/>
    <n v="17475"/>
    <m/>
    <n v="17475"/>
    <m/>
  </r>
  <r>
    <x v="1343"/>
    <x v="148"/>
    <x v="34"/>
    <s v="17"/>
    <n v="470388"/>
    <m/>
    <n v="470388"/>
    <m/>
  </r>
  <r>
    <x v="1343"/>
    <x v="147"/>
    <x v="21"/>
    <s v="56067"/>
    <n v="41600"/>
    <m/>
    <n v="41600"/>
    <m/>
  </r>
  <r>
    <x v="1343"/>
    <x v="146"/>
    <x v="13"/>
    <s v="58"/>
    <n v="59034"/>
    <m/>
    <n v="59034"/>
    <m/>
  </r>
  <r>
    <x v="1344"/>
    <x v="148"/>
    <x v="16"/>
    <s v="16250"/>
    <n v="14400"/>
    <m/>
    <n v="14400"/>
    <m/>
  </r>
  <r>
    <x v="1344"/>
    <x v="102"/>
    <x v="16"/>
    <s v="16261"/>
    <n v="2700"/>
    <m/>
    <n v="2700"/>
    <m/>
  </r>
  <r>
    <x v="1345"/>
    <x v="77"/>
    <x v="21"/>
    <m/>
    <m/>
    <n v="14400"/>
    <n v="-14400"/>
    <m/>
  </r>
  <r>
    <x v="1345"/>
    <x v="98"/>
    <x v="21"/>
    <m/>
    <m/>
    <n v="14000"/>
    <n v="-14000"/>
    <m/>
  </r>
  <r>
    <x v="1345"/>
    <x v="130"/>
    <x v="21"/>
    <m/>
    <m/>
    <n v="88000"/>
    <n v="-88000"/>
    <m/>
  </r>
  <r>
    <x v="1345"/>
    <x v="131"/>
    <x v="21"/>
    <m/>
    <m/>
    <n v="155162"/>
    <n v="-155162"/>
    <m/>
  </r>
  <r>
    <x v="1345"/>
    <x v="133"/>
    <x v="21"/>
    <m/>
    <m/>
    <n v="514260"/>
    <n v="-514260"/>
    <m/>
  </r>
  <r>
    <x v="1345"/>
    <x v="129"/>
    <x v="21"/>
    <m/>
    <m/>
    <n v="721256"/>
    <n v="-721256"/>
    <m/>
  </r>
  <r>
    <x v="1345"/>
    <x v="134"/>
    <x v="21"/>
    <m/>
    <m/>
    <n v="738020"/>
    <n v="-738020"/>
    <m/>
  </r>
  <r>
    <x v="1345"/>
    <x v="137"/>
    <x v="21"/>
    <m/>
    <m/>
    <n v="13300"/>
    <n v="-13300"/>
    <m/>
  </r>
  <r>
    <x v="1345"/>
    <x v="127"/>
    <x v="21"/>
    <m/>
    <m/>
    <n v="15425"/>
    <n v="-15425"/>
    <m/>
  </r>
  <r>
    <x v="1345"/>
    <x v="102"/>
    <x v="21"/>
    <m/>
    <m/>
    <n v="233220"/>
    <n v="-233220"/>
    <m/>
  </r>
  <r>
    <x v="1345"/>
    <x v="128"/>
    <x v="21"/>
    <m/>
    <m/>
    <n v="465927"/>
    <n v="-465927"/>
    <m/>
  </r>
  <r>
    <x v="1345"/>
    <x v="135"/>
    <x v="34"/>
    <m/>
    <m/>
    <n v="856679"/>
    <n v="-856679"/>
    <s v="Received from Ik in acc of Citi bank (Meezan bank chq # A-03651510 Given to Powermech care of habib insulation) = total amt = 1,500,000"/>
  </r>
  <r>
    <x v="1345"/>
    <x v="144"/>
    <x v="34"/>
    <m/>
    <m/>
    <n v="187222"/>
    <n v="-187222"/>
    <m/>
  </r>
  <r>
    <x v="1345"/>
    <x v="143"/>
    <x v="34"/>
    <m/>
    <m/>
    <n v="12500"/>
    <n v="-12500"/>
    <m/>
  </r>
  <r>
    <x v="1345"/>
    <x v="138"/>
    <x v="34"/>
    <m/>
    <m/>
    <n v="88000"/>
    <n v="-88000"/>
    <m/>
  </r>
  <r>
    <x v="1345"/>
    <x v="140"/>
    <x v="34"/>
    <m/>
    <m/>
    <n v="355599"/>
    <n v="-355599"/>
    <m/>
  </r>
  <r>
    <x v="1345"/>
    <x v="102"/>
    <x v="33"/>
    <m/>
    <m/>
    <n v="387688"/>
    <n v="-387688"/>
    <s v="Received from Ik in acc of Citi bank (Meezan bank chq # A-03651511 Given to Delta industrial supplies care of Pioneer steel sheraz) = 800,000"/>
  </r>
  <r>
    <x v="1345"/>
    <x v="131"/>
    <x v="33"/>
    <m/>
    <m/>
    <n v="50947"/>
    <n v="-50947"/>
    <m/>
  </r>
  <r>
    <x v="1345"/>
    <x v="129"/>
    <x v="33"/>
    <m/>
    <m/>
    <n v="27000"/>
    <n v="-27000"/>
    <m/>
  </r>
  <r>
    <x v="1345"/>
    <x v="140"/>
    <x v="33"/>
    <m/>
    <m/>
    <n v="16750"/>
    <n v="-16750"/>
    <m/>
  </r>
  <r>
    <x v="1345"/>
    <x v="147"/>
    <x v="33"/>
    <m/>
    <m/>
    <n v="278615"/>
    <n v="-278615"/>
    <m/>
  </r>
  <r>
    <x v="1345"/>
    <x v="149"/>
    <x v="33"/>
    <m/>
    <m/>
    <n v="39000"/>
    <n v="-39000"/>
    <m/>
  </r>
  <r>
    <x v="1345"/>
    <x v="148"/>
    <x v="4"/>
    <s v="5559"/>
    <n v="15827"/>
    <m/>
    <n v="15827"/>
    <m/>
  </r>
  <r>
    <x v="1345"/>
    <x v="130"/>
    <x v="4"/>
    <s v="5558"/>
    <n v="7000"/>
    <m/>
    <n v="7000"/>
    <m/>
  </r>
  <r>
    <x v="1345"/>
    <x v="128"/>
    <x v="33"/>
    <s v="1634"/>
    <n v="3750"/>
    <m/>
    <n v="3750"/>
    <m/>
  </r>
  <r>
    <x v="1345"/>
    <x v="130"/>
    <x v="23"/>
    <s v="101"/>
    <n v="192875"/>
    <m/>
    <n v="192875"/>
    <m/>
  </r>
  <r>
    <x v="1346"/>
    <x v="140"/>
    <x v="34"/>
    <s v="19"/>
    <n v="204938"/>
    <m/>
    <n v="204938"/>
    <m/>
  </r>
  <r>
    <x v="1346"/>
    <x v="148"/>
    <x v="16"/>
    <s v="16278"/>
    <n v="15750"/>
    <m/>
    <n v="15750"/>
    <m/>
  </r>
  <r>
    <x v="1346"/>
    <x v="102"/>
    <x v="21"/>
    <s v="56086"/>
    <n v="466440"/>
    <m/>
    <n v="466440"/>
    <m/>
  </r>
  <r>
    <x v="1346"/>
    <x v="102"/>
    <x v="1"/>
    <s v="1050"/>
    <n v="75000"/>
    <m/>
    <n v="75000"/>
    <m/>
  </r>
  <r>
    <x v="1347"/>
    <x v="146"/>
    <x v="13"/>
    <s v="59"/>
    <n v="357549"/>
    <m/>
    <n v="357549"/>
    <m/>
  </r>
  <r>
    <x v="1348"/>
    <x v="133"/>
    <x v="4"/>
    <s v="5569"/>
    <n v="25736"/>
    <m/>
    <n v="25736"/>
    <m/>
  </r>
  <r>
    <x v="1348"/>
    <x v="146"/>
    <x v="34"/>
    <s v="20"/>
    <n v="470390"/>
    <m/>
    <n v="470390"/>
    <m/>
  </r>
  <r>
    <x v="1349"/>
    <x v="133"/>
    <x v="21"/>
    <s v="56095"/>
    <n v="127500"/>
    <m/>
    <n v="127500"/>
    <m/>
  </r>
  <r>
    <x v="1349"/>
    <x v="133"/>
    <x v="21"/>
    <s v="56096"/>
    <n v="36600"/>
    <m/>
    <n v="36600"/>
    <m/>
  </r>
  <r>
    <x v="1350"/>
    <x v="102"/>
    <x v="9"/>
    <m/>
    <m/>
    <n v="26664"/>
    <n v="-26664"/>
    <s v="Online by Adeel To zafar ahmed khan care of zafar grills = 100,000"/>
  </r>
  <r>
    <x v="1350"/>
    <x v="126"/>
    <x v="9"/>
    <m/>
    <m/>
    <n v="67300"/>
    <n v="-67300"/>
    <m/>
  </r>
  <r>
    <x v="1350"/>
    <x v="122"/>
    <x v="9"/>
    <m/>
    <m/>
    <n v="6036"/>
    <n v="-6036"/>
    <m/>
  </r>
  <r>
    <x v="1351"/>
    <x v="130"/>
    <x v="13"/>
    <m/>
    <m/>
    <n v="500000"/>
    <n v="-500000"/>
    <s v="To sami for sheet hawala (by adeel)"/>
  </r>
  <r>
    <x v="1352"/>
    <x v="129"/>
    <x v="32"/>
    <m/>
    <m/>
    <n v="100000"/>
    <n v="-100000"/>
    <s v="Cash cheque received from Mughal construction .  BAHL chq # 11606806 (Given to Air guide) = 1000,000"/>
  </r>
  <r>
    <x v="1352"/>
    <x v="126"/>
    <x v="32"/>
    <m/>
    <m/>
    <n v="900000"/>
    <n v="-9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5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04"/>
    <x v="642"/>
    <x v="11370"/>
    <n v="75000"/>
    <m/>
    <n v="-75000"/>
    <x v="120"/>
  </r>
  <r>
    <x v="2389"/>
    <x v="135"/>
    <x v="278"/>
    <x v="3557"/>
    <n v="13145"/>
    <m/>
    <n v="-13145"/>
    <x v="120"/>
  </r>
  <r>
    <x v="2390"/>
    <x v="115"/>
    <x v="278"/>
    <x v="11371"/>
    <n v="29260"/>
    <m/>
    <n v="-29260"/>
    <x v="120"/>
  </r>
  <r>
    <x v="2390"/>
    <x v="115"/>
    <x v="278"/>
    <x v="11372"/>
    <n v="37100"/>
    <m/>
    <n v="-37100"/>
    <x v="120"/>
  </r>
  <r>
    <x v="2390"/>
    <x v="115"/>
    <x v="277"/>
    <x v="11373"/>
    <n v="7500"/>
    <m/>
    <n v="-7500"/>
    <x v="120"/>
  </r>
  <r>
    <x v="2390"/>
    <x v="134"/>
    <x v="277"/>
    <x v="11373"/>
    <n v="7500"/>
    <m/>
    <n v="-7500"/>
    <x v="120"/>
  </r>
  <r>
    <x v="2390"/>
    <x v="73"/>
    <x v="277"/>
    <x v="11373"/>
    <n v="7500"/>
    <m/>
    <n v="-7500"/>
    <x v="120"/>
  </r>
  <r>
    <x v="2390"/>
    <x v="129"/>
    <x v="277"/>
    <x v="11373"/>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4"/>
    <n v="1500"/>
    <m/>
    <n v="-1500"/>
    <x v="120"/>
  </r>
  <r>
    <x v="2390"/>
    <x v="115"/>
    <x v="278"/>
    <x v="11375"/>
    <n v="100000"/>
    <m/>
    <n v="-100000"/>
    <x v="120"/>
  </r>
  <r>
    <x v="2390"/>
    <x v="131"/>
    <x v="896"/>
    <x v="11376"/>
    <n v="50000"/>
    <m/>
    <n v="-50000"/>
    <x v="120"/>
  </r>
  <r>
    <x v="2390"/>
    <x v="23"/>
    <x v="915"/>
    <x v="11377"/>
    <n v="50000"/>
    <m/>
    <n v="-50000"/>
    <x v="120"/>
  </r>
  <r>
    <x v="2390"/>
    <x v="115"/>
    <x v="474"/>
    <x v="233"/>
    <n v="3000"/>
    <m/>
    <n v="-3000"/>
    <x v="120"/>
  </r>
  <r>
    <x v="2390"/>
    <x v="134"/>
    <x v="916"/>
    <x v="11378"/>
    <n v="74000"/>
    <m/>
    <n v="-74000"/>
    <x v="120"/>
  </r>
  <r>
    <x v="2390"/>
    <x v="114"/>
    <x v="742"/>
    <x v="11379"/>
    <n v="50000"/>
    <m/>
    <n v="-50000"/>
    <x v="120"/>
  </r>
  <r>
    <x v="2390"/>
    <x v="104"/>
    <x v="278"/>
    <x v="11380"/>
    <n v="25000"/>
    <m/>
    <n v="-25000"/>
    <x v="120"/>
  </r>
  <r>
    <x v="2390"/>
    <x v="115"/>
    <x v="278"/>
    <x v="11380"/>
    <n v="55000"/>
    <m/>
    <n v="-55000"/>
    <x v="120"/>
  </r>
  <r>
    <x v="2390"/>
    <x v="73"/>
    <x v="278"/>
    <x v="11380"/>
    <n v="60000"/>
    <m/>
    <n v="-60000"/>
    <x v="120"/>
  </r>
  <r>
    <x v="2390"/>
    <x v="134"/>
    <x v="278"/>
    <x v="11380"/>
    <n v="29970"/>
    <m/>
    <n v="-29970"/>
    <x v="120"/>
  </r>
  <r>
    <x v="2391"/>
    <x v="4"/>
    <x v="2"/>
    <x v="8114"/>
    <n v="4000"/>
    <m/>
    <n v="-4000"/>
    <x v="120"/>
  </r>
  <r>
    <x v="2391"/>
    <x v="132"/>
    <x v="278"/>
    <x v="11381"/>
    <n v="9000"/>
    <m/>
    <n v="-9000"/>
    <x v="120"/>
  </r>
  <r>
    <x v="2391"/>
    <x v="132"/>
    <x v="285"/>
    <x v="10512"/>
    <n v="1000"/>
    <m/>
    <n v="-1000"/>
    <x v="120"/>
  </r>
  <r>
    <x v="2391"/>
    <x v="135"/>
    <x v="474"/>
    <x v="11367"/>
    <n v="1100"/>
    <m/>
    <n v="-1100"/>
    <x v="120"/>
  </r>
  <r>
    <x v="2391"/>
    <x v="133"/>
    <x v="465"/>
    <x v="10345"/>
    <n v="5000"/>
    <m/>
    <n v="-5000"/>
    <x v="120"/>
  </r>
  <r>
    <x v="2391"/>
    <x v="114"/>
    <x v="474"/>
    <x v="11367"/>
    <n v="1400"/>
    <m/>
    <n v="-1400"/>
    <x v="120"/>
  </r>
  <r>
    <x v="2391"/>
    <x v="115"/>
    <x v="474"/>
    <x v="11367"/>
    <n v="600"/>
    <m/>
    <n v="-600"/>
    <x v="120"/>
  </r>
  <r>
    <x v="2391"/>
    <x v="132"/>
    <x v="278"/>
    <x v="11382"/>
    <n v="2000"/>
    <m/>
    <n v="-2000"/>
    <x v="120"/>
  </r>
  <r>
    <x v="2391"/>
    <x v="135"/>
    <x v="757"/>
    <x v="11383"/>
    <n v="100000"/>
    <m/>
    <n v="-100000"/>
    <x v="120"/>
  </r>
  <r>
    <x v="2391"/>
    <x v="73"/>
    <x v="278"/>
    <x v="11196"/>
    <n v="17000"/>
    <m/>
    <n v="-17000"/>
    <x v="120"/>
  </r>
  <r>
    <x v="2392"/>
    <x v="121"/>
    <x v="474"/>
    <x v="11384"/>
    <n v="680"/>
    <m/>
    <n v="-680"/>
    <x v="120"/>
  </r>
  <r>
    <x v="2392"/>
    <x v="114"/>
    <x v="278"/>
    <x v="11385"/>
    <n v="5880"/>
    <m/>
    <n v="-5880"/>
    <x v="120"/>
  </r>
  <r>
    <x v="2392"/>
    <x v="121"/>
    <x v="860"/>
    <x v="233"/>
    <n v="3000"/>
    <m/>
    <n v="-3000"/>
    <x v="120"/>
  </r>
  <r>
    <x v="2392"/>
    <x v="99"/>
    <x v="474"/>
    <x v="233"/>
    <n v="3000"/>
    <m/>
    <n v="-3000"/>
    <x v="120"/>
  </r>
  <r>
    <x v="2392"/>
    <x v="4"/>
    <x v="2"/>
    <x v="8114"/>
    <n v="5000"/>
    <m/>
    <n v="-5000"/>
    <x v="120"/>
  </r>
  <r>
    <x v="2392"/>
    <x v="115"/>
    <x v="278"/>
    <x v="11375"/>
    <n v="10000"/>
    <m/>
    <n v="-10000"/>
    <x v="120"/>
  </r>
  <r>
    <x v="2392"/>
    <x v="115"/>
    <x v="474"/>
    <x v="11161"/>
    <n v="1000"/>
    <m/>
    <n v="-1000"/>
    <x v="120"/>
  </r>
  <r>
    <x v="2392"/>
    <x v="73"/>
    <x v="474"/>
    <x v="11161"/>
    <n v="750"/>
    <m/>
    <n v="-750"/>
    <x v="120"/>
  </r>
  <r>
    <x v="2392"/>
    <x v="65"/>
    <x v="474"/>
    <x v="11161"/>
    <n v="750"/>
    <m/>
    <n v="-750"/>
    <x v="120"/>
  </r>
  <r>
    <x v="2392"/>
    <x v="114"/>
    <x v="908"/>
    <x v="10101"/>
    <n v="15000"/>
    <m/>
    <n v="-15000"/>
    <x v="120"/>
  </r>
  <r>
    <x v="2392"/>
    <x v="114"/>
    <x v="285"/>
    <x v="10512"/>
    <n v="1500"/>
    <m/>
    <n v="-1500"/>
    <x v="120"/>
  </r>
  <r>
    <x v="2392"/>
    <x v="135"/>
    <x v="2"/>
    <x v="8173"/>
    <n v="1200"/>
    <m/>
    <n v="-1200"/>
    <x v="120"/>
  </r>
  <r>
    <x v="2392"/>
    <x v="115"/>
    <x v="2"/>
    <x v="11386"/>
    <n v="2000"/>
    <m/>
    <n v="-2000"/>
    <x v="120"/>
  </r>
  <r>
    <x v="2392"/>
    <x v="4"/>
    <x v="2"/>
    <x v="8114"/>
    <n v="3000"/>
    <m/>
    <n v="-3000"/>
    <x v="120"/>
  </r>
  <r>
    <x v="2392"/>
    <x v="134"/>
    <x v="278"/>
    <x v="11387"/>
    <n v="2000"/>
    <m/>
    <n v="-2000"/>
    <x v="120"/>
  </r>
  <r>
    <x v="2392"/>
    <x v="115"/>
    <x v="474"/>
    <x v="233"/>
    <n v="2000"/>
    <m/>
    <n v="-2000"/>
    <x v="120"/>
  </r>
  <r>
    <x v="2393"/>
    <x v="103"/>
    <x v="518"/>
    <x v="10806"/>
    <n v="300000"/>
    <m/>
    <n v="-300000"/>
    <x v="120"/>
  </r>
  <r>
    <x v="2393"/>
    <x v="114"/>
    <x v="278"/>
    <x v="11388"/>
    <n v="150000"/>
    <m/>
    <n v="-150000"/>
    <x v="120"/>
  </r>
  <r>
    <x v="2393"/>
    <x v="129"/>
    <x v="892"/>
    <x v="11389"/>
    <n v="40000"/>
    <m/>
    <n v="-40000"/>
    <x v="120"/>
  </r>
  <r>
    <x v="2394"/>
    <x v="114"/>
    <x v="474"/>
    <x v="233"/>
    <n v="1000"/>
    <m/>
    <n v="-1000"/>
    <x v="120"/>
  </r>
  <r>
    <x v="2394"/>
    <x v="134"/>
    <x v="474"/>
    <x v="233"/>
    <n v="1000"/>
    <m/>
    <n v="-1000"/>
    <x v="120"/>
  </r>
  <r>
    <x v="2394"/>
    <x v="104"/>
    <x v="278"/>
    <x v="11390"/>
    <n v="750"/>
    <m/>
    <n v="-750"/>
    <x v="120"/>
  </r>
  <r>
    <x v="2394"/>
    <x v="73"/>
    <x v="2"/>
    <x v="9616"/>
    <n v="1500"/>
    <m/>
    <n v="-1500"/>
    <x v="120"/>
  </r>
  <r>
    <x v="2394"/>
    <x v="114"/>
    <x v="278"/>
    <x v="11391"/>
    <n v="1200"/>
    <m/>
    <n v="-1200"/>
    <x v="120"/>
  </r>
  <r>
    <x v="2394"/>
    <x v="114"/>
    <x v="474"/>
    <x v="11392"/>
    <n v="1400"/>
    <m/>
    <n v="-1400"/>
    <x v="120"/>
  </r>
  <r>
    <x v="2394"/>
    <x v="74"/>
    <x v="899"/>
    <x v="11393"/>
    <n v="15000"/>
    <m/>
    <n v="-15000"/>
    <x v="120"/>
  </r>
  <r>
    <x v="2394"/>
    <x v="4"/>
    <x v="27"/>
    <x v="5204"/>
    <n v="11330"/>
    <m/>
    <n v="-11330"/>
    <x v="120"/>
  </r>
  <r>
    <x v="2394"/>
    <x v="7"/>
    <x v="27"/>
    <x v="5204"/>
    <n v="3185"/>
    <m/>
    <n v="-3185"/>
    <x v="120"/>
  </r>
  <r>
    <x v="2394"/>
    <x v="114"/>
    <x v="879"/>
    <x v="11271"/>
    <n v="200000"/>
    <m/>
    <n v="-200000"/>
    <x v="120"/>
  </r>
  <r>
    <x v="2394"/>
    <x v="73"/>
    <x v="917"/>
    <x v="11394"/>
    <n v="100000"/>
    <m/>
    <n v="-100000"/>
    <x v="120"/>
  </r>
  <r>
    <x v="2395"/>
    <x v="115"/>
    <x v="278"/>
    <x v="11395"/>
    <n v="7872"/>
    <m/>
    <n v="-7872"/>
    <x v="120"/>
  </r>
  <r>
    <x v="2395"/>
    <x v="136"/>
    <x v="918"/>
    <x v="11396"/>
    <n v="8000"/>
    <m/>
    <n v="-8000"/>
    <x v="120"/>
  </r>
  <r>
    <x v="2395"/>
    <x v="4"/>
    <x v="2"/>
    <x v="8114"/>
    <n v="4000"/>
    <m/>
    <n v="-4000"/>
    <x v="120"/>
  </r>
  <r>
    <x v="2395"/>
    <x v="115"/>
    <x v="285"/>
    <x v="10512"/>
    <n v="1500"/>
    <m/>
    <n v="-1500"/>
    <x v="120"/>
  </r>
  <r>
    <x v="2395"/>
    <x v="114"/>
    <x v="278"/>
    <x v="11397"/>
    <n v="48600"/>
    <m/>
    <n v="-48600"/>
    <x v="120"/>
  </r>
  <r>
    <x v="2395"/>
    <x v="135"/>
    <x v="278"/>
    <x v="11398"/>
    <n v="1500"/>
    <m/>
    <n v="-1500"/>
    <x v="120"/>
  </r>
  <r>
    <x v="2395"/>
    <x v="134"/>
    <x v="474"/>
    <x v="10825"/>
    <n v="3200"/>
    <m/>
    <n v="-3200"/>
    <x v="120"/>
  </r>
  <r>
    <x v="2395"/>
    <x v="99"/>
    <x v="278"/>
    <x v="11399"/>
    <n v="1790"/>
    <m/>
    <n v="-1790"/>
    <x v="120"/>
  </r>
  <r>
    <x v="2395"/>
    <x v="7"/>
    <x v="25"/>
    <x v="11400"/>
    <n v="56850"/>
    <m/>
    <n v="-56850"/>
    <x v="120"/>
  </r>
  <r>
    <x v="2395"/>
    <x v="134"/>
    <x v="864"/>
    <x v="11401"/>
    <n v="50000"/>
    <m/>
    <n v="-50000"/>
    <x v="120"/>
  </r>
  <r>
    <x v="2395"/>
    <x v="113"/>
    <x v="338"/>
    <x v="11402"/>
    <n v="350000"/>
    <m/>
    <n v="-350000"/>
    <x v="120"/>
  </r>
  <r>
    <x v="2395"/>
    <x v="73"/>
    <x v="338"/>
    <x v="11402"/>
    <n v="100000"/>
    <m/>
    <n v="-100000"/>
    <x v="120"/>
  </r>
  <r>
    <x v="2395"/>
    <x v="113"/>
    <x v="889"/>
    <x v="11403"/>
    <n v="250000"/>
    <m/>
    <n v="-250000"/>
    <x v="120"/>
  </r>
  <r>
    <x v="2396"/>
    <x v="115"/>
    <x v="474"/>
    <x v="11161"/>
    <n v="1500"/>
    <m/>
    <n v="-1500"/>
    <x v="120"/>
  </r>
  <r>
    <x v="2396"/>
    <x v="121"/>
    <x v="474"/>
    <x v="11404"/>
    <n v="3500"/>
    <m/>
    <n v="-3500"/>
    <x v="120"/>
  </r>
  <r>
    <x v="2396"/>
    <x v="114"/>
    <x v="278"/>
    <x v="11405"/>
    <n v="65200"/>
    <m/>
    <n v="-65200"/>
    <x v="120"/>
  </r>
  <r>
    <x v="2396"/>
    <x v="132"/>
    <x v="278"/>
    <x v="11406"/>
    <n v="1980"/>
    <m/>
    <n v="-1980"/>
    <x v="120"/>
  </r>
  <r>
    <x v="2396"/>
    <x v="115"/>
    <x v="278"/>
    <x v="11407"/>
    <n v="5000"/>
    <m/>
    <n v="-5000"/>
    <x v="120"/>
  </r>
  <r>
    <x v="2396"/>
    <x v="98"/>
    <x v="278"/>
    <x v="11286"/>
    <n v="30000"/>
    <m/>
    <n v="-30000"/>
    <x v="120"/>
  </r>
  <r>
    <x v="2396"/>
    <x v="99"/>
    <x v="474"/>
    <x v="11408"/>
    <n v="3300"/>
    <m/>
    <n v="-3300"/>
    <x v="120"/>
  </r>
  <r>
    <x v="2396"/>
    <x v="4"/>
    <x v="2"/>
    <x v="8114"/>
    <n v="4000"/>
    <m/>
    <n v="-4000"/>
    <x v="120"/>
  </r>
  <r>
    <x v="2396"/>
    <x v="73"/>
    <x v="474"/>
    <x v="11161"/>
    <n v="2300"/>
    <m/>
    <n v="-2300"/>
    <x v="120"/>
  </r>
  <r>
    <x v="2396"/>
    <x v="115"/>
    <x v="474"/>
    <x v="11161"/>
    <n v="1000"/>
    <m/>
    <n v="-1000"/>
    <x v="120"/>
  </r>
  <r>
    <x v="2396"/>
    <x v="65"/>
    <x v="474"/>
    <x v="11161"/>
    <n v="500"/>
    <m/>
    <n v="-500"/>
    <x v="120"/>
  </r>
  <r>
    <x v="2396"/>
    <x v="112"/>
    <x v="474"/>
    <x v="11161"/>
    <n v="1400"/>
    <m/>
    <n v="-1400"/>
    <x v="120"/>
  </r>
  <r>
    <x v="2396"/>
    <x v="135"/>
    <x v="474"/>
    <x v="11161"/>
    <n v="2500"/>
    <m/>
    <n v="-2500"/>
    <x v="120"/>
  </r>
  <r>
    <x v="2396"/>
    <x v="121"/>
    <x v="278"/>
    <x v="11409"/>
    <n v="29000"/>
    <m/>
    <n v="-29000"/>
    <x v="120"/>
  </r>
  <r>
    <x v="2396"/>
    <x v="114"/>
    <x v="879"/>
    <x v="11271"/>
    <n v="200000"/>
    <m/>
    <n v="-200000"/>
    <x v="120"/>
  </r>
  <r>
    <x v="2396"/>
    <x v="131"/>
    <x v="607"/>
    <x v="11410"/>
    <n v="500000"/>
    <m/>
    <n v="-500000"/>
    <x v="120"/>
  </r>
  <r>
    <x v="2396"/>
    <x v="136"/>
    <x v="919"/>
    <x v="11411"/>
    <n v="400000"/>
    <m/>
    <n v="-400000"/>
    <x v="120"/>
  </r>
  <r>
    <x v="2396"/>
    <x v="99"/>
    <x v="435"/>
    <x v="11412"/>
    <n v="175000"/>
    <m/>
    <n v="-175000"/>
    <x v="120"/>
  </r>
  <r>
    <x v="2396"/>
    <x v="131"/>
    <x v="607"/>
    <x v="11410"/>
    <n v="500000"/>
    <m/>
    <n v="-500000"/>
    <x v="120"/>
  </r>
  <r>
    <x v="2397"/>
    <x v="115"/>
    <x v="285"/>
    <x v="10512"/>
    <n v="1000"/>
    <m/>
    <n v="-1000"/>
    <x v="120"/>
  </r>
  <r>
    <x v="2397"/>
    <x v="114"/>
    <x v="879"/>
    <x v="11413"/>
    <n v="10000"/>
    <m/>
    <n v="-10000"/>
    <x v="120"/>
  </r>
  <r>
    <x v="2397"/>
    <x v="133"/>
    <x v="314"/>
    <x v="898"/>
    <n v="10000"/>
    <m/>
    <n v="-10000"/>
    <x v="120"/>
  </r>
  <r>
    <x v="2397"/>
    <x v="114"/>
    <x v="474"/>
    <x v="11414"/>
    <n v="2100"/>
    <m/>
    <n v="-2100"/>
    <x v="120"/>
  </r>
  <r>
    <x v="2397"/>
    <x v="4"/>
    <x v="2"/>
    <x v="8114"/>
    <n v="3000"/>
    <m/>
    <n v="-3000"/>
    <x v="120"/>
  </r>
  <r>
    <x v="2397"/>
    <x v="73"/>
    <x v="789"/>
    <x v="11415"/>
    <n v="100000"/>
    <m/>
    <n v="-100000"/>
    <x v="120"/>
  </r>
  <r>
    <x v="2397"/>
    <x v="115"/>
    <x v="756"/>
    <x v="11416"/>
    <n v="200000"/>
    <m/>
    <n v="-200000"/>
    <x v="120"/>
  </r>
  <r>
    <x v="2397"/>
    <x v="134"/>
    <x v="767"/>
    <x v="11417"/>
    <n v="1350000"/>
    <m/>
    <n v="-1350000"/>
    <x v="120"/>
  </r>
  <r>
    <x v="2397"/>
    <x v="99"/>
    <x v="878"/>
    <x v="10960"/>
    <n v="40000"/>
    <m/>
    <n v="-40000"/>
    <x v="120"/>
  </r>
  <r>
    <x v="2397"/>
    <x v="114"/>
    <x v="465"/>
    <x v="11418"/>
    <n v="10000"/>
    <m/>
    <n v="-10000"/>
    <x v="120"/>
  </r>
  <r>
    <x v="2397"/>
    <x v="134"/>
    <x v="661"/>
    <x v="11419"/>
    <n v="22942"/>
    <m/>
    <n v="-22942"/>
    <x v="120"/>
  </r>
  <r>
    <x v="2397"/>
    <x v="1"/>
    <x v="920"/>
    <x v="11420"/>
    <n v="10000"/>
    <m/>
    <n v="-10000"/>
    <x v="120"/>
  </r>
  <r>
    <x v="2397"/>
    <x v="90"/>
    <x v="278"/>
    <x v="11421"/>
    <n v="1400"/>
    <m/>
    <n v="-1400"/>
    <x v="120"/>
  </r>
  <r>
    <x v="2397"/>
    <x v="73"/>
    <x v="278"/>
    <x v="11422"/>
    <n v="7000"/>
    <m/>
    <n v="-7000"/>
    <x v="120"/>
  </r>
  <r>
    <x v="2397"/>
    <x v="135"/>
    <x v="278"/>
    <x v="11423"/>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2"/>
    <n v="1000"/>
    <m/>
    <n v="-1000"/>
    <x v="120"/>
  </r>
  <r>
    <x v="2398"/>
    <x v="99"/>
    <x v="2"/>
    <x v="11311"/>
    <n v="1000"/>
    <m/>
    <n v="-1000"/>
    <x v="120"/>
  </r>
  <r>
    <x v="2399"/>
    <x v="97"/>
    <x v="2"/>
    <x v="9430"/>
    <n v="1000"/>
    <m/>
    <n v="-1000"/>
    <x v="120"/>
  </r>
  <r>
    <x v="2399"/>
    <x v="115"/>
    <x v="278"/>
    <x v="7825"/>
    <n v="200"/>
    <m/>
    <n v="-200"/>
    <x v="120"/>
  </r>
  <r>
    <x v="2399"/>
    <x v="4"/>
    <x v="2"/>
    <x v="8114"/>
    <n v="3000"/>
    <m/>
    <n v="-3000"/>
    <x v="120"/>
  </r>
  <r>
    <x v="2399"/>
    <x v="99"/>
    <x v="278"/>
    <x v="11424"/>
    <n v="300"/>
    <m/>
    <n v="-300"/>
    <x v="120"/>
  </r>
  <r>
    <x v="2399"/>
    <x v="137"/>
    <x v="896"/>
    <x v="11425"/>
    <n v="25000"/>
    <m/>
    <n v="-25000"/>
    <x v="120"/>
  </r>
  <r>
    <x v="2399"/>
    <x v="1"/>
    <x v="920"/>
    <x v="11420"/>
    <n v="10000"/>
    <m/>
    <n v="-10000"/>
    <x v="120"/>
  </r>
  <r>
    <x v="2400"/>
    <x v="4"/>
    <x v="2"/>
    <x v="8114"/>
    <n v="3000"/>
    <m/>
    <n v="-3000"/>
    <x v="120"/>
  </r>
  <r>
    <x v="2400"/>
    <x v="121"/>
    <x v="889"/>
    <x v="11403"/>
    <n v="139000"/>
    <m/>
    <n v="-139000"/>
    <x v="120"/>
  </r>
  <r>
    <x v="2400"/>
    <x v="103"/>
    <x v="278"/>
    <x v="11426"/>
    <n v="33300"/>
    <m/>
    <n v="-33300"/>
    <x v="120"/>
  </r>
  <r>
    <x v="2400"/>
    <x v="121"/>
    <x v="278"/>
    <x v="11427"/>
    <n v="55000"/>
    <m/>
    <n v="-55000"/>
    <x v="120"/>
  </r>
  <r>
    <x v="2400"/>
    <x v="113"/>
    <x v="278"/>
    <x v="11427"/>
    <n v="55000"/>
    <m/>
    <n v="-55000"/>
    <x v="120"/>
  </r>
  <r>
    <x v="2401"/>
    <x v="115"/>
    <x v="474"/>
    <x v="11428"/>
    <n v="2200"/>
    <m/>
    <n v="-2200"/>
    <x v="120"/>
  </r>
  <r>
    <x v="2401"/>
    <x v="134"/>
    <x v="474"/>
    <x v="233"/>
    <n v="2300"/>
    <m/>
    <n v="-2300"/>
    <x v="120"/>
  </r>
  <r>
    <x v="2401"/>
    <x v="90"/>
    <x v="474"/>
    <x v="233"/>
    <n v="1500"/>
    <m/>
    <n v="-1500"/>
    <x v="120"/>
  </r>
  <r>
    <x v="2401"/>
    <x v="90"/>
    <x v="2"/>
    <x v="11429"/>
    <n v="1000"/>
    <m/>
    <n v="-1000"/>
    <x v="120"/>
  </r>
  <r>
    <x v="2401"/>
    <x v="115"/>
    <x v="285"/>
    <x v="10622"/>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0"/>
    <n v="4500"/>
    <m/>
    <n v="-4500"/>
    <x v="120"/>
  </r>
  <r>
    <x v="2401"/>
    <x v="138"/>
    <x v="465"/>
    <x v="10345"/>
    <n v="10000"/>
    <m/>
    <n v="-10000"/>
    <x v="120"/>
  </r>
  <r>
    <x v="2401"/>
    <x v="104"/>
    <x v="696"/>
    <x v="11431"/>
    <n v="280000"/>
    <m/>
    <n v="-280000"/>
    <x v="120"/>
  </r>
  <r>
    <x v="2402"/>
    <x v="99"/>
    <x v="474"/>
    <x v="11432"/>
    <n v="2800"/>
    <m/>
    <n v="-2800"/>
    <x v="120"/>
  </r>
  <r>
    <x v="2402"/>
    <x v="4"/>
    <x v="2"/>
    <x v="8114"/>
    <n v="3000"/>
    <m/>
    <n v="-3000"/>
    <x v="120"/>
  </r>
  <r>
    <x v="2402"/>
    <x v="133"/>
    <x v="314"/>
    <x v="898"/>
    <n v="5000"/>
    <m/>
    <n v="-5000"/>
    <x v="120"/>
  </r>
  <r>
    <x v="2402"/>
    <x v="134"/>
    <x v="278"/>
    <x v="11433"/>
    <n v="1600"/>
    <m/>
    <n v="-1600"/>
    <x v="120"/>
  </r>
  <r>
    <x v="2402"/>
    <x v="119"/>
    <x v="278"/>
    <x v="11434"/>
    <n v="5800"/>
    <m/>
    <n v="-5800"/>
    <x v="120"/>
  </r>
  <r>
    <x v="2402"/>
    <x v="113"/>
    <x v="278"/>
    <x v="11435"/>
    <n v="92000"/>
    <m/>
    <n v="-92000"/>
    <x v="120"/>
  </r>
  <r>
    <x v="2402"/>
    <x v="73"/>
    <x v="477"/>
    <x v="11436"/>
    <n v="26664"/>
    <m/>
    <n v="-26664"/>
    <x v="120"/>
  </r>
  <r>
    <x v="2402"/>
    <x v="108"/>
    <x v="477"/>
    <x v="11436"/>
    <n v="67300"/>
    <m/>
    <n v="-67300"/>
    <x v="120"/>
  </r>
  <r>
    <x v="2402"/>
    <x v="90"/>
    <x v="477"/>
    <x v="11436"/>
    <n v="6036"/>
    <m/>
    <n v="-6036"/>
    <x v="120"/>
  </r>
  <r>
    <x v="2402"/>
    <x v="135"/>
    <x v="278"/>
    <x v="7352"/>
    <n v="13531"/>
    <m/>
    <n v="-13531"/>
    <x v="120"/>
  </r>
  <r>
    <x v="2402"/>
    <x v="135"/>
    <x v="278"/>
    <x v="11437"/>
    <n v="8480"/>
    <m/>
    <n v="-8480"/>
    <x v="120"/>
  </r>
  <r>
    <x v="2403"/>
    <x v="139"/>
    <x v="921"/>
    <x v="10085"/>
    <n v="20000"/>
    <m/>
    <n v="-20000"/>
    <x v="120"/>
  </r>
  <r>
    <x v="2403"/>
    <x v="99"/>
    <x v="278"/>
    <x v="11438"/>
    <n v="5150"/>
    <m/>
    <n v="-5150"/>
    <x v="120"/>
  </r>
  <r>
    <x v="2403"/>
    <x v="99"/>
    <x v="474"/>
    <x v="233"/>
    <n v="500"/>
    <m/>
    <n v="-500"/>
    <x v="120"/>
  </r>
  <r>
    <x v="2403"/>
    <x v="139"/>
    <x v="843"/>
    <x v="11439"/>
    <n v="800000"/>
    <m/>
    <n v="-800000"/>
    <x v="120"/>
  </r>
  <r>
    <x v="2403"/>
    <x v="136"/>
    <x v="634"/>
    <x v="11440"/>
    <n v="192650"/>
    <m/>
    <n v="-192650"/>
    <x v="120"/>
  </r>
  <r>
    <x v="2403"/>
    <x v="108"/>
    <x v="542"/>
    <x v="11441"/>
    <n v="30000"/>
    <m/>
    <n v="-30000"/>
    <x v="120"/>
  </r>
  <r>
    <x v="2403"/>
    <x v="1"/>
    <x v="920"/>
    <x v="11442"/>
    <n v="30000"/>
    <m/>
    <n v="-30000"/>
    <x v="120"/>
  </r>
  <r>
    <x v="2404"/>
    <x v="131"/>
    <x v="860"/>
    <x v="11443"/>
    <n v="40800"/>
    <m/>
    <n v="-40800"/>
    <x v="120"/>
  </r>
  <r>
    <x v="2404"/>
    <x v="134"/>
    <x v="285"/>
    <x v="10622"/>
    <n v="2000"/>
    <m/>
    <n v="-2000"/>
    <x v="120"/>
  </r>
  <r>
    <x v="2404"/>
    <x v="4"/>
    <x v="2"/>
    <x v="8114"/>
    <n v="3000"/>
    <m/>
    <n v="-3000"/>
    <x v="120"/>
  </r>
  <r>
    <x v="2404"/>
    <x v="115"/>
    <x v="278"/>
    <x v="11444"/>
    <n v="2200"/>
    <m/>
    <n v="-2200"/>
    <x v="120"/>
  </r>
  <r>
    <x v="2404"/>
    <x v="73"/>
    <x v="474"/>
    <x v="233"/>
    <n v="1800"/>
    <m/>
    <n v="-1800"/>
    <x v="120"/>
  </r>
  <r>
    <x v="2404"/>
    <x v="134"/>
    <x v="474"/>
    <x v="233"/>
    <n v="1800"/>
    <m/>
    <n v="-1800"/>
    <x v="120"/>
  </r>
  <r>
    <x v="2404"/>
    <x v="134"/>
    <x v="278"/>
    <x v="11445"/>
    <n v="6200"/>
    <m/>
    <n v="-6200"/>
    <x v="120"/>
  </r>
  <r>
    <x v="2404"/>
    <x v="90"/>
    <x v="474"/>
    <x v="233"/>
    <n v="2000"/>
    <m/>
    <n v="-2000"/>
    <x v="120"/>
  </r>
  <r>
    <x v="2404"/>
    <x v="115"/>
    <x v="777"/>
    <x v="11446"/>
    <n v="42000"/>
    <m/>
    <n v="-42000"/>
    <x v="120"/>
  </r>
  <r>
    <x v="2404"/>
    <x v="136"/>
    <x v="278"/>
    <x v="11447"/>
    <n v="113750"/>
    <m/>
    <n v="-113750"/>
    <x v="120"/>
  </r>
  <r>
    <x v="2404"/>
    <x v="131"/>
    <x v="278"/>
    <x v="11448"/>
    <n v="50000"/>
    <m/>
    <n v="-50000"/>
    <x v="120"/>
  </r>
  <r>
    <x v="2404"/>
    <x v="90"/>
    <x v="2"/>
    <x v="11449"/>
    <n v="400000"/>
    <m/>
    <n v="-400000"/>
    <x v="120"/>
  </r>
  <r>
    <x v="2405"/>
    <x v="4"/>
    <x v="2"/>
    <x v="11450"/>
    <n v="13000"/>
    <m/>
    <n v="-13000"/>
    <x v="120"/>
  </r>
  <r>
    <x v="2405"/>
    <x v="115"/>
    <x v="278"/>
    <x v="11451"/>
    <n v="800"/>
    <m/>
    <n v="-800"/>
    <x v="120"/>
  </r>
  <r>
    <x v="2405"/>
    <x v="134"/>
    <x v="474"/>
    <x v="233"/>
    <n v="1300"/>
    <m/>
    <n v="-1300"/>
    <x v="120"/>
  </r>
  <r>
    <x v="2405"/>
    <x v="139"/>
    <x v="921"/>
    <x v="11452"/>
    <n v="80000"/>
    <m/>
    <n v="-80000"/>
    <x v="120"/>
  </r>
  <r>
    <x v="2405"/>
    <x v="139"/>
    <x v="278"/>
    <x v="11453"/>
    <n v="3500"/>
    <m/>
    <n v="-3500"/>
    <x v="120"/>
  </r>
  <r>
    <x v="2405"/>
    <x v="121"/>
    <x v="860"/>
    <x v="898"/>
    <n v="410"/>
    <m/>
    <n v="-410"/>
    <x v="120"/>
  </r>
  <r>
    <x v="2405"/>
    <x v="99"/>
    <x v="474"/>
    <x v="233"/>
    <n v="400"/>
    <m/>
    <n v="-400"/>
    <x v="120"/>
  </r>
  <r>
    <x v="2405"/>
    <x v="136"/>
    <x v="278"/>
    <x v="11454"/>
    <n v="59200"/>
    <m/>
    <n v="-59200"/>
    <x v="120"/>
  </r>
  <r>
    <x v="2405"/>
    <x v="136"/>
    <x v="922"/>
    <x v="11455"/>
    <n v="130750"/>
    <m/>
    <n v="-130750"/>
    <x v="120"/>
  </r>
  <r>
    <x v="2405"/>
    <x v="136"/>
    <x v="560"/>
    <x v="11456"/>
    <n v="85000"/>
    <m/>
    <n v="-85000"/>
    <x v="120"/>
  </r>
  <r>
    <x v="2405"/>
    <x v="136"/>
    <x v="285"/>
    <x v="11457"/>
    <n v="20000"/>
    <m/>
    <n v="-20000"/>
    <x v="120"/>
  </r>
  <r>
    <x v="2405"/>
    <x v="129"/>
    <x v="278"/>
    <x v="6038"/>
    <n v="30800"/>
    <m/>
    <n v="-30800"/>
    <x v="120"/>
  </r>
  <r>
    <x v="2384"/>
    <x v="132"/>
    <x v="856"/>
    <x v="11458"/>
    <n v="100000"/>
    <m/>
    <n v="-100000"/>
    <x v="120"/>
  </r>
  <r>
    <x v="2384"/>
    <x v="119"/>
    <x v="856"/>
    <x v="11458"/>
    <n v="80000"/>
    <m/>
    <n v="-80000"/>
    <x v="120"/>
  </r>
  <r>
    <x v="2384"/>
    <x v="134"/>
    <x v="864"/>
    <x v="11459"/>
    <n v="50000"/>
    <m/>
    <n v="-50000"/>
    <x v="120"/>
  </r>
  <r>
    <x v="2394"/>
    <x v="23"/>
    <x v="368"/>
    <x v="11460"/>
    <n v="40000"/>
    <m/>
    <n v="-40000"/>
    <x v="120"/>
  </r>
  <r>
    <x v="2394"/>
    <x v="37"/>
    <x v="78"/>
    <x v="11461"/>
    <n v="14400"/>
    <m/>
    <n v="-14400"/>
    <x v="120"/>
  </r>
  <r>
    <x v="2394"/>
    <x v="65"/>
    <x v="78"/>
    <x v="11461"/>
    <n v="14000"/>
    <m/>
    <n v="-14000"/>
    <x v="120"/>
  </r>
  <r>
    <x v="2394"/>
    <x v="99"/>
    <x v="78"/>
    <x v="11461"/>
    <n v="88000"/>
    <m/>
    <n v="-88000"/>
    <x v="120"/>
  </r>
  <r>
    <x v="2394"/>
    <x v="112"/>
    <x v="78"/>
    <x v="11461"/>
    <n v="155162"/>
    <m/>
    <n v="-155162"/>
    <x v="120"/>
  </r>
  <r>
    <x v="2394"/>
    <x v="114"/>
    <x v="78"/>
    <x v="11461"/>
    <n v="514260"/>
    <m/>
    <n v="-514260"/>
    <x v="120"/>
  </r>
  <r>
    <x v="2394"/>
    <x v="115"/>
    <x v="78"/>
    <x v="11461"/>
    <n v="721256"/>
    <m/>
    <n v="-721256"/>
    <x v="120"/>
  </r>
  <r>
    <x v="2394"/>
    <x v="119"/>
    <x v="78"/>
    <x v="11461"/>
    <n v="738020"/>
    <m/>
    <n v="-738020"/>
    <x v="120"/>
  </r>
  <r>
    <x v="2394"/>
    <x v="109"/>
    <x v="78"/>
    <x v="11461"/>
    <n v="13300"/>
    <m/>
    <n v="-13300"/>
    <x v="120"/>
  </r>
  <r>
    <x v="2394"/>
    <x v="103"/>
    <x v="78"/>
    <x v="11461"/>
    <n v="15425"/>
    <m/>
    <n v="-15425"/>
    <x v="120"/>
  </r>
  <r>
    <x v="2394"/>
    <x v="73"/>
    <x v="78"/>
    <x v="11461"/>
    <n v="233220"/>
    <m/>
    <n v="-233220"/>
    <x v="120"/>
  </r>
  <r>
    <x v="2394"/>
    <x v="104"/>
    <x v="78"/>
    <x v="11461"/>
    <n v="465927"/>
    <m/>
    <n v="-465927"/>
    <x v="120"/>
  </r>
  <r>
    <x v="2394"/>
    <x v="113"/>
    <x v="698"/>
    <x v="11462"/>
    <n v="856679"/>
    <m/>
    <n v="-856679"/>
    <x v="120"/>
  </r>
  <r>
    <x v="2394"/>
    <x v="125"/>
    <x v="698"/>
    <x v="11462"/>
    <n v="187222"/>
    <m/>
    <n v="-187222"/>
    <x v="120"/>
  </r>
  <r>
    <x v="2394"/>
    <x v="117"/>
    <x v="698"/>
    <x v="11462"/>
    <n v="12500"/>
    <m/>
    <n v="-12500"/>
    <x v="120"/>
  </r>
  <r>
    <x v="2394"/>
    <x v="122"/>
    <x v="698"/>
    <x v="11462"/>
    <n v="88000"/>
    <m/>
    <n v="-88000"/>
    <x v="120"/>
  </r>
  <r>
    <x v="2394"/>
    <x v="121"/>
    <x v="698"/>
    <x v="11462"/>
    <n v="355599"/>
    <m/>
    <n v="-355599"/>
    <x v="120"/>
  </r>
  <r>
    <x v="2394"/>
    <x v="73"/>
    <x v="844"/>
    <x v="11463"/>
    <n v="387688"/>
    <m/>
    <n v="-387688"/>
    <x v="120"/>
  </r>
  <r>
    <x v="2394"/>
    <x v="112"/>
    <x v="844"/>
    <x v="11463"/>
    <n v="50947"/>
    <m/>
    <n v="-50947"/>
    <x v="120"/>
  </r>
  <r>
    <x v="2394"/>
    <x v="115"/>
    <x v="844"/>
    <x v="11463"/>
    <n v="27000"/>
    <m/>
    <n v="-27000"/>
    <x v="120"/>
  </r>
  <r>
    <x v="2394"/>
    <x v="121"/>
    <x v="844"/>
    <x v="11463"/>
    <n v="16750"/>
    <m/>
    <n v="-16750"/>
    <x v="120"/>
  </r>
  <r>
    <x v="2394"/>
    <x v="134"/>
    <x v="844"/>
    <x v="11463"/>
    <n v="278615"/>
    <m/>
    <n v="-278615"/>
    <x v="120"/>
  </r>
  <r>
    <x v="2394"/>
    <x v="128"/>
    <x v="844"/>
    <x v="11463"/>
    <n v="39000"/>
    <m/>
    <n v="-39000"/>
    <x v="120"/>
  </r>
  <r>
    <x v="2396"/>
    <x v="23"/>
    <x v="261"/>
    <x v="11464"/>
    <n v="16000"/>
    <m/>
    <n v="-16000"/>
    <x v="120"/>
  </r>
  <r>
    <x v="2396"/>
    <x v="22"/>
    <x v="261"/>
    <x v="11464"/>
    <n v="16000"/>
    <m/>
    <n v="-16000"/>
    <x v="120"/>
  </r>
  <r>
    <x v="2396"/>
    <x v="1"/>
    <x v="261"/>
    <x v="11464"/>
    <n v="12000"/>
    <m/>
    <n v="-12000"/>
    <x v="120"/>
  </r>
  <r>
    <x v="2396"/>
    <x v="127"/>
    <x v="261"/>
    <x v="11464"/>
    <n v="25000"/>
    <m/>
    <n v="-25000"/>
    <x v="36"/>
  </r>
  <r>
    <x v="2396"/>
    <x v="90"/>
    <x v="261"/>
    <x v="11464"/>
    <n v="34425"/>
    <m/>
    <n v="-34425"/>
    <x v="120"/>
  </r>
  <r>
    <x v="2401"/>
    <x v="112"/>
    <x v="869"/>
    <x v="11465"/>
    <n v="78000"/>
    <m/>
    <n v="-78000"/>
    <x v="120"/>
  </r>
  <r>
    <x v="2401"/>
    <x v="115"/>
    <x v="869"/>
    <x v="11465"/>
    <n v="114000"/>
    <m/>
    <n v="-114000"/>
    <x v="120"/>
  </r>
  <r>
    <x v="2401"/>
    <x v="134"/>
    <x v="369"/>
    <x v="11466"/>
    <n v="200000"/>
    <m/>
    <n v="-200000"/>
    <x v="120"/>
  </r>
  <r>
    <x v="2401"/>
    <x v="135"/>
    <x v="742"/>
    <x v="11467"/>
    <n v="100000"/>
    <m/>
    <n v="-100000"/>
    <x v="120"/>
  </r>
  <r>
    <x v="2405"/>
    <x v="129"/>
    <x v="923"/>
    <x v="11468"/>
    <n v="500000"/>
    <m/>
    <n v="-500000"/>
    <x v="120"/>
  </r>
  <r>
    <x v="2405"/>
    <x v="132"/>
    <x v="923"/>
    <x v="11468"/>
    <n v="500000"/>
    <m/>
    <n v="-500000"/>
    <x v="120"/>
  </r>
  <r>
    <x v="2379"/>
    <x v="90"/>
    <x v="97"/>
    <x v="11469"/>
    <n v="24430.54"/>
    <m/>
    <n v="-24430.54"/>
    <x v="120"/>
  </r>
  <r>
    <x v="2382"/>
    <x v="65"/>
    <x v="97"/>
    <x v="11470"/>
    <m/>
    <n v="254534"/>
    <n v="254534"/>
    <x v="120"/>
  </r>
  <r>
    <x v="2383"/>
    <x v="71"/>
    <x v="97"/>
    <x v="11471"/>
    <m/>
    <n v="3202203"/>
    <n v="3202203"/>
    <x v="120"/>
  </r>
  <r>
    <x v="2383"/>
    <x v="71"/>
    <x v="21"/>
    <x v="11472"/>
    <n v="3200000"/>
    <m/>
    <n v="-3200000"/>
    <x v="120"/>
  </r>
  <r>
    <x v="2383"/>
    <x v="132"/>
    <x v="97"/>
    <x v="11473"/>
    <m/>
    <n v="4500001"/>
    <n v="4500001"/>
    <x v="120"/>
  </r>
  <r>
    <x v="2383"/>
    <x v="132"/>
    <x v="97"/>
    <x v="9184"/>
    <n v="45000"/>
    <m/>
    <n v="-45000"/>
    <x v="120"/>
  </r>
  <r>
    <x v="2383"/>
    <x v="121"/>
    <x v="97"/>
    <x v="11474"/>
    <m/>
    <n v="2004811"/>
    <n v="2004811"/>
    <x v="120"/>
  </r>
  <r>
    <x v="2383"/>
    <x v="81"/>
    <x v="97"/>
    <x v="11475"/>
    <m/>
    <n v="1001189"/>
    <n v="1001189"/>
    <x v="120"/>
  </r>
  <r>
    <x v="2383"/>
    <x v="71"/>
    <x v="97"/>
    <x v="11476"/>
    <n v="62082"/>
    <m/>
    <n v="-62082"/>
    <x v="120"/>
  </r>
  <r>
    <x v="2383"/>
    <x v="23"/>
    <x v="97"/>
    <x v="11477"/>
    <m/>
    <n v="766836"/>
    <n v="766836"/>
    <x v="120"/>
  </r>
  <r>
    <x v="2391"/>
    <x v="115"/>
    <x v="97"/>
    <x v="11478"/>
    <m/>
    <n v="2300008"/>
    <n v="2300008"/>
    <x v="120"/>
  </r>
  <r>
    <x v="2391"/>
    <x v="115"/>
    <x v="97"/>
    <x v="9963"/>
    <n v="23000"/>
    <m/>
    <n v="-23000"/>
    <x v="120"/>
  </r>
  <r>
    <x v="2391"/>
    <x v="115"/>
    <x v="97"/>
    <x v="11479"/>
    <m/>
    <n v="2972970"/>
    <n v="2972970"/>
    <x v="120"/>
  </r>
  <r>
    <x v="2391"/>
    <x v="115"/>
    <x v="97"/>
    <x v="11480"/>
    <m/>
    <n v="1500000"/>
    <n v="1500000"/>
    <x v="120"/>
  </r>
  <r>
    <x v="2391"/>
    <x v="115"/>
    <x v="97"/>
    <x v="11481"/>
    <m/>
    <n v="800000"/>
    <n v="800000"/>
    <x v="120"/>
  </r>
  <r>
    <x v="2391"/>
    <x v="125"/>
    <x v="97"/>
    <x v="11482"/>
    <m/>
    <n v="1601649"/>
    <n v="1601649"/>
    <x v="120"/>
  </r>
  <r>
    <x v="2391"/>
    <x v="121"/>
    <x v="97"/>
    <x v="11483"/>
    <m/>
    <n v="1902588"/>
    <n v="1902588"/>
    <x v="120"/>
  </r>
  <r>
    <x v="2391"/>
    <x v="121"/>
    <x v="97"/>
    <x v="11484"/>
    <n v="35000"/>
    <m/>
    <n v="-35000"/>
    <x v="120"/>
  </r>
  <r>
    <x v="2391"/>
    <x v="133"/>
    <x v="97"/>
    <x v="11485"/>
    <m/>
    <n v="369216"/>
    <n v="369216"/>
    <x v="120"/>
  </r>
  <r>
    <x v="2391"/>
    <x v="140"/>
    <x v="97"/>
    <x v="11485"/>
    <m/>
    <n v="498813.93800000002"/>
    <n v="498813.93800000002"/>
    <x v="120"/>
  </r>
  <r>
    <x v="2391"/>
    <x v="141"/>
    <x v="97"/>
    <x v="11485"/>
    <m/>
    <n v="1249314"/>
    <n v="1249314"/>
    <x v="120"/>
  </r>
  <r>
    <x v="2391"/>
    <x v="90"/>
    <x v="97"/>
    <x v="11486"/>
    <m/>
    <n v="1947260"/>
    <n v="1947260"/>
    <x v="120"/>
  </r>
  <r>
    <x v="2396"/>
    <x v="97"/>
    <x v="97"/>
    <x v="11487"/>
    <m/>
    <n v="1494840"/>
    <n v="1494840"/>
    <x v="120"/>
  </r>
  <r>
    <x v="2396"/>
    <x v="8"/>
    <x v="97"/>
    <x v="11488"/>
    <m/>
    <n v="2102201"/>
    <n v="2102201"/>
    <x v="120"/>
  </r>
  <r>
    <x v="2397"/>
    <x v="1"/>
    <x v="97"/>
    <x v="11489"/>
    <m/>
    <n v="280434"/>
    <n v="280434"/>
    <x v="120"/>
  </r>
  <r>
    <x v="2398"/>
    <x v="104"/>
    <x v="97"/>
    <x v="11490"/>
    <m/>
    <n v="1000000"/>
    <n v="1000000"/>
    <x v="120"/>
  </r>
  <r>
    <x v="2398"/>
    <x v="104"/>
    <x v="97"/>
    <x v="11490"/>
    <m/>
    <n v="1000000"/>
    <n v="1000000"/>
    <x v="120"/>
  </r>
  <r>
    <x v="2398"/>
    <x v="104"/>
    <x v="97"/>
    <x v="11490"/>
    <m/>
    <n v="1000000"/>
    <n v="1000000"/>
    <x v="120"/>
  </r>
  <r>
    <x v="2398"/>
    <x v="104"/>
    <x v="97"/>
    <x v="11490"/>
    <m/>
    <n v="1000000"/>
    <n v="1000000"/>
    <x v="120"/>
  </r>
  <r>
    <x v="2398"/>
    <x v="104"/>
    <x v="97"/>
    <x v="11491"/>
    <m/>
    <n v="1000000"/>
    <n v="1000000"/>
    <x v="120"/>
  </r>
  <r>
    <x v="2406"/>
    <x v="142"/>
    <x v="278"/>
    <x v="11492"/>
    <n v="6000"/>
    <m/>
    <n v="-6000"/>
    <x v="120"/>
  </r>
  <r>
    <x v="2406"/>
    <x v="142"/>
    <x v="285"/>
    <x v="10176"/>
    <n v="1000"/>
    <m/>
    <n v="-1000"/>
    <x v="120"/>
  </r>
  <r>
    <x v="2406"/>
    <x v="134"/>
    <x v="285"/>
    <x v="10622"/>
    <n v="2000"/>
    <m/>
    <n v="-2000"/>
    <x v="120"/>
  </r>
  <r>
    <x v="2406"/>
    <x v="133"/>
    <x v="278"/>
    <x v="767"/>
    <n v="200"/>
    <m/>
    <n v="-200"/>
    <x v="120"/>
  </r>
  <r>
    <x v="2406"/>
    <x v="134"/>
    <x v="278"/>
    <x v="1754"/>
    <n v="3000"/>
    <m/>
    <n v="-3000"/>
    <x v="120"/>
  </r>
  <r>
    <x v="2406"/>
    <x v="114"/>
    <x v="278"/>
    <x v="9642"/>
    <n v="1740"/>
    <m/>
    <n v="-1740"/>
    <x v="120"/>
  </r>
  <r>
    <x v="2406"/>
    <x v="99"/>
    <x v="278"/>
    <x v="9642"/>
    <n v="2260"/>
    <m/>
    <n v="-2260"/>
    <x v="120"/>
  </r>
  <r>
    <x v="2406"/>
    <x v="114"/>
    <x v="908"/>
    <x v="11493"/>
    <n v="24000"/>
    <m/>
    <n v="-24000"/>
    <x v="120"/>
  </r>
  <r>
    <x v="2406"/>
    <x v="98"/>
    <x v="278"/>
    <x v="10858"/>
    <n v="10000"/>
    <m/>
    <n v="-10000"/>
    <x v="120"/>
  </r>
  <r>
    <x v="2406"/>
    <x v="97"/>
    <x v="43"/>
    <x v="9857"/>
    <n v="50000"/>
    <m/>
    <n v="-50000"/>
    <x v="120"/>
  </r>
  <r>
    <x v="2406"/>
    <x v="3"/>
    <x v="43"/>
    <x v="6876"/>
    <n v="5000"/>
    <m/>
    <n v="-5000"/>
    <x v="120"/>
  </r>
  <r>
    <x v="2406"/>
    <x v="104"/>
    <x v="43"/>
    <x v="9225"/>
    <n v="50000"/>
    <m/>
    <n v="-50000"/>
    <x v="120"/>
  </r>
  <r>
    <x v="2406"/>
    <x v="7"/>
    <x v="43"/>
    <x v="9858"/>
    <n v="105000"/>
    <m/>
    <n v="-105000"/>
    <x v="120"/>
  </r>
  <r>
    <x v="2406"/>
    <x v="4"/>
    <x v="43"/>
    <x v="11494"/>
    <n v="30000"/>
    <m/>
    <n v="-30000"/>
    <x v="120"/>
  </r>
  <r>
    <x v="2406"/>
    <x v="4"/>
    <x v="2"/>
    <x v="8114"/>
    <n v="4000"/>
    <m/>
    <n v="-4000"/>
    <x v="120"/>
  </r>
  <r>
    <x v="2406"/>
    <x v="4"/>
    <x v="27"/>
    <x v="11495"/>
    <n v="745"/>
    <m/>
    <n v="-745"/>
    <x v="120"/>
  </r>
  <r>
    <x v="2406"/>
    <x v="7"/>
    <x v="27"/>
    <x v="11495"/>
    <n v="1050"/>
    <m/>
    <n v="-1050"/>
    <x v="120"/>
  </r>
  <r>
    <x v="2406"/>
    <x v="97"/>
    <x v="863"/>
    <x v="11496"/>
    <n v="150000"/>
    <m/>
    <n v="-150000"/>
    <x v="120"/>
  </r>
  <r>
    <x v="2407"/>
    <x v="4"/>
    <x v="2"/>
    <x v="8114"/>
    <n v="3500"/>
    <m/>
    <n v="-3500"/>
    <x v="120"/>
  </r>
  <r>
    <x v="2407"/>
    <x v="99"/>
    <x v="278"/>
    <x v="11497"/>
    <n v="1080"/>
    <m/>
    <n v="-1080"/>
    <x v="120"/>
  </r>
  <r>
    <x v="2407"/>
    <x v="114"/>
    <x v="38"/>
    <x v="11498"/>
    <n v="40000"/>
    <m/>
    <n v="-40000"/>
    <x v="120"/>
  </r>
  <r>
    <x v="2408"/>
    <x v="115"/>
    <x v="474"/>
    <x v="233"/>
    <n v="1400"/>
    <m/>
    <n v="-1400"/>
    <x v="120"/>
  </r>
  <r>
    <x v="2408"/>
    <x v="135"/>
    <x v="278"/>
    <x v="11499"/>
    <n v="13500"/>
    <m/>
    <n v="-13500"/>
    <x v="120"/>
  </r>
  <r>
    <x v="2408"/>
    <x v="4"/>
    <x v="2"/>
    <x v="11500"/>
    <n v="59000"/>
    <m/>
    <n v="-59000"/>
    <x v="120"/>
  </r>
  <r>
    <x v="2408"/>
    <x v="4"/>
    <x v="43"/>
    <x v="7771"/>
    <n v="283759"/>
    <m/>
    <n v="-283759"/>
    <x v="120"/>
  </r>
  <r>
    <x v="2408"/>
    <x v="90"/>
    <x v="43"/>
    <x v="9522"/>
    <n v="652500"/>
    <m/>
    <n v="-652500"/>
    <x v="120"/>
  </r>
  <r>
    <x v="2408"/>
    <x v="52"/>
    <x v="43"/>
    <x v="7781"/>
    <n v="50850"/>
    <m/>
    <n v="-50850"/>
    <x v="120"/>
  </r>
  <r>
    <x v="2408"/>
    <x v="135"/>
    <x v="757"/>
    <x v="11501"/>
    <n v="30000"/>
    <m/>
    <n v="-30000"/>
    <x v="120"/>
  </r>
  <r>
    <x v="2408"/>
    <x v="131"/>
    <x v="278"/>
    <x v="11502"/>
    <n v="100000"/>
    <m/>
    <n v="-100000"/>
    <x v="120"/>
  </r>
  <r>
    <x v="2408"/>
    <x v="134"/>
    <x v="278"/>
    <x v="11503"/>
    <n v="50000"/>
    <m/>
    <n v="-50000"/>
    <x v="120"/>
  </r>
  <r>
    <x v="2408"/>
    <x v="135"/>
    <x v="278"/>
    <x v="10895"/>
    <n v="21850"/>
    <m/>
    <n v="-21850"/>
    <x v="120"/>
  </r>
  <r>
    <x v="2409"/>
    <x v="4"/>
    <x v="2"/>
    <x v="8114"/>
    <n v="3000"/>
    <m/>
    <n v="-3000"/>
    <x v="120"/>
  </r>
  <r>
    <x v="2409"/>
    <x v="99"/>
    <x v="285"/>
    <x v="10622"/>
    <n v="1000"/>
    <m/>
    <n v="-1000"/>
    <x v="120"/>
  </r>
  <r>
    <x v="2409"/>
    <x v="115"/>
    <x v="474"/>
    <x v="233"/>
    <n v="2000"/>
    <m/>
    <n v="-2000"/>
    <x v="120"/>
  </r>
  <r>
    <x v="2409"/>
    <x v="134"/>
    <x v="474"/>
    <x v="233"/>
    <n v="2700"/>
    <m/>
    <n v="-2700"/>
    <x v="120"/>
  </r>
  <r>
    <x v="2409"/>
    <x v="129"/>
    <x v="43"/>
    <x v="11504"/>
    <n v="57850"/>
    <m/>
    <n v="-57850"/>
    <x v="120"/>
  </r>
  <r>
    <x v="2409"/>
    <x v="143"/>
    <x v="278"/>
    <x v="11505"/>
    <n v="8000"/>
    <m/>
    <n v="-8000"/>
    <x v="120"/>
  </r>
  <r>
    <x v="2409"/>
    <x v="7"/>
    <x v="912"/>
    <x v="11506"/>
    <n v="2700"/>
    <m/>
    <n v="-2700"/>
    <x v="120"/>
  </r>
  <r>
    <x v="2409"/>
    <x v="98"/>
    <x v="278"/>
    <x v="11507"/>
    <n v="20000"/>
    <m/>
    <n v="-20000"/>
    <x v="120"/>
  </r>
  <r>
    <x v="2409"/>
    <x v="73"/>
    <x v="474"/>
    <x v="10779"/>
    <n v="5000"/>
    <m/>
    <n v="-5000"/>
    <x v="120"/>
  </r>
  <r>
    <x v="2409"/>
    <x v="99"/>
    <x v="43"/>
    <x v="11508"/>
    <n v="95467"/>
    <m/>
    <n v="-95467"/>
    <x v="120"/>
  </r>
  <r>
    <x v="2409"/>
    <x v="115"/>
    <x v="43"/>
    <x v="11320"/>
    <n v="151812.5"/>
    <m/>
    <n v="-151812.5"/>
    <x v="120"/>
  </r>
  <r>
    <x v="2409"/>
    <x v="1"/>
    <x v="43"/>
    <x v="6873"/>
    <n v="238360"/>
    <m/>
    <n v="-238360"/>
    <x v="120"/>
  </r>
  <r>
    <x v="2409"/>
    <x v="1"/>
    <x v="2"/>
    <x v="4693"/>
    <n v="3000"/>
    <m/>
    <n v="-3000"/>
    <x v="120"/>
  </r>
  <r>
    <x v="2409"/>
    <x v="119"/>
    <x v="43"/>
    <x v="11085"/>
    <n v="30750"/>
    <m/>
    <n v="-30750"/>
    <x v="120"/>
  </r>
  <r>
    <x v="2409"/>
    <x v="104"/>
    <x v="278"/>
    <x v="11509"/>
    <n v="4150"/>
    <m/>
    <n v="-4150"/>
    <x v="120"/>
  </r>
  <r>
    <x v="2409"/>
    <x v="23"/>
    <x v="43"/>
    <x v="9227"/>
    <n v="148506.25"/>
    <m/>
    <n v="-148506.25"/>
    <x v="120"/>
  </r>
  <r>
    <x v="2409"/>
    <x v="4"/>
    <x v="2"/>
    <x v="11510"/>
    <n v="10000"/>
    <m/>
    <n v="-10000"/>
    <x v="120"/>
  </r>
  <r>
    <x v="2409"/>
    <x v="7"/>
    <x v="311"/>
    <x v="11511"/>
    <n v="23000"/>
    <m/>
    <n v="-23000"/>
    <x v="120"/>
  </r>
  <r>
    <x v="2410"/>
    <x v="99"/>
    <x v="285"/>
    <x v="10622"/>
    <n v="3000"/>
    <m/>
    <n v="-3000"/>
    <x v="120"/>
  </r>
  <r>
    <x v="2410"/>
    <x v="73"/>
    <x v="43"/>
    <x v="1894"/>
    <n v="28635"/>
    <m/>
    <n v="-28635"/>
    <x v="120"/>
  </r>
  <r>
    <x v="2410"/>
    <x v="4"/>
    <x v="2"/>
    <x v="8114"/>
    <n v="3000"/>
    <m/>
    <n v="-3000"/>
    <x v="120"/>
  </r>
  <r>
    <x v="2410"/>
    <x v="99"/>
    <x v="278"/>
    <x v="11512"/>
    <n v="1200"/>
    <m/>
    <n v="-1200"/>
    <x v="120"/>
  </r>
  <r>
    <x v="2410"/>
    <x v="90"/>
    <x v="43"/>
    <x v="11513"/>
    <n v="118870"/>
    <m/>
    <n v="-118870"/>
    <x v="120"/>
  </r>
  <r>
    <x v="2410"/>
    <x v="99"/>
    <x v="278"/>
    <x v="11514"/>
    <n v="1300"/>
    <m/>
    <n v="-1300"/>
    <x v="120"/>
  </r>
  <r>
    <x v="2410"/>
    <x v="104"/>
    <x v="43"/>
    <x v="11515"/>
    <n v="81000"/>
    <m/>
    <n v="-81000"/>
    <x v="120"/>
  </r>
  <r>
    <x v="2410"/>
    <x v="52"/>
    <x v="474"/>
    <x v="233"/>
    <n v="1000"/>
    <m/>
    <n v="-1000"/>
    <x v="120"/>
  </r>
  <r>
    <x v="2410"/>
    <x v="135"/>
    <x v="43"/>
    <x v="11516"/>
    <n v="346954.16666666669"/>
    <m/>
    <n v="-346954.16666666669"/>
    <x v="120"/>
  </r>
  <r>
    <x v="2410"/>
    <x v="97"/>
    <x v="43"/>
    <x v="5437"/>
    <n v="59000"/>
    <m/>
    <n v="-59000"/>
    <x v="120"/>
  </r>
  <r>
    <x v="2410"/>
    <x v="52"/>
    <x v="43"/>
    <x v="11517"/>
    <n v="121090"/>
    <m/>
    <n v="-121090"/>
    <x v="120"/>
  </r>
  <r>
    <x v="2410"/>
    <x v="73"/>
    <x v="43"/>
    <x v="11518"/>
    <n v="101420"/>
    <m/>
    <n v="-101420"/>
    <x v="120"/>
  </r>
  <r>
    <x v="2410"/>
    <x v="99"/>
    <x v="474"/>
    <x v="233"/>
    <n v="600"/>
    <m/>
    <n v="-600"/>
    <x v="120"/>
  </r>
  <r>
    <x v="2410"/>
    <x v="98"/>
    <x v="43"/>
    <x v="11519"/>
    <n v="85220"/>
    <m/>
    <n v="-85220"/>
    <x v="120"/>
  </r>
  <r>
    <x v="2410"/>
    <x v="73"/>
    <x v="43"/>
    <x v="11520"/>
    <n v="79050"/>
    <m/>
    <n v="-79050"/>
    <x v="120"/>
  </r>
  <r>
    <x v="2410"/>
    <x v="4"/>
    <x v="2"/>
    <x v="11276"/>
    <n v="2500"/>
    <m/>
    <n v="-2500"/>
    <x v="120"/>
  </r>
  <r>
    <x v="2410"/>
    <x v="99"/>
    <x v="548"/>
    <x v="11521"/>
    <n v="500000"/>
    <m/>
    <n v="-500000"/>
    <x v="120"/>
  </r>
  <r>
    <x v="2410"/>
    <x v="144"/>
    <x v="43"/>
    <x v="11522"/>
    <n v="120625"/>
    <m/>
    <n v="-120625"/>
    <x v="120"/>
  </r>
  <r>
    <x v="2411"/>
    <x v="121"/>
    <x v="860"/>
    <x v="11523"/>
    <n v="1070"/>
    <m/>
    <n v="-1070"/>
    <x v="120"/>
  </r>
  <r>
    <x v="2411"/>
    <x v="104"/>
    <x v="278"/>
    <x v="11524"/>
    <n v="4500"/>
    <m/>
    <n v="-4500"/>
    <x v="120"/>
  </r>
  <r>
    <x v="2411"/>
    <x v="114"/>
    <x v="908"/>
    <x v="11525"/>
    <n v="15000"/>
    <m/>
    <n v="-15000"/>
    <x v="120"/>
  </r>
  <r>
    <x v="2411"/>
    <x v="99"/>
    <x v="278"/>
    <x v="11526"/>
    <n v="320"/>
    <m/>
    <n v="-320"/>
    <x v="120"/>
  </r>
  <r>
    <x v="2411"/>
    <x v="99"/>
    <x v="285"/>
    <x v="11527"/>
    <n v="500"/>
    <m/>
    <n v="-500"/>
    <x v="120"/>
  </r>
  <r>
    <x v="2411"/>
    <x v="131"/>
    <x v="278"/>
    <x v="11528"/>
    <n v="244864"/>
    <m/>
    <n v="-244864"/>
    <x v="120"/>
  </r>
  <r>
    <x v="2411"/>
    <x v="104"/>
    <x v="605"/>
    <x v="11529"/>
    <n v="117363"/>
    <m/>
    <n v="-117363"/>
    <x v="120"/>
  </r>
  <r>
    <x v="2406"/>
    <x v="134"/>
    <x v="909"/>
    <x v="11530"/>
    <n v="123270"/>
    <m/>
    <n v="-123270"/>
    <x v="121"/>
  </r>
  <r>
    <x v="2406"/>
    <x v="132"/>
    <x v="856"/>
    <x v="11531"/>
    <n v="200000"/>
    <m/>
    <n v="-200000"/>
    <x v="121"/>
  </r>
  <r>
    <x v="2408"/>
    <x v="115"/>
    <x v="742"/>
    <x v="11532"/>
    <n v="70000"/>
    <m/>
    <n v="-70000"/>
    <x v="121"/>
  </r>
  <r>
    <x v="2408"/>
    <x v="112"/>
    <x v="742"/>
    <x v="11532"/>
    <n v="90000"/>
    <m/>
    <n v="-90000"/>
    <x v="121"/>
  </r>
  <r>
    <x v="2409"/>
    <x v="129"/>
    <x v="605"/>
    <x v="11533"/>
    <n v="2175753"/>
    <m/>
    <n v="-2175753"/>
    <x v="121"/>
  </r>
  <r>
    <x v="2409"/>
    <x v="99"/>
    <x v="642"/>
    <x v="11534"/>
    <n v="50000"/>
    <m/>
    <n v="-50000"/>
    <x v="121"/>
  </r>
  <r>
    <x v="2409"/>
    <x v="114"/>
    <x v="642"/>
    <x v="11534"/>
    <n v="50000"/>
    <m/>
    <n v="-50000"/>
    <x v="121"/>
  </r>
  <r>
    <x v="2410"/>
    <x v="52"/>
    <x v="389"/>
    <x v="11535"/>
    <n v="444919"/>
    <m/>
    <n v="-444919"/>
    <x v="121"/>
  </r>
  <r>
    <x v="2410"/>
    <x v="7"/>
    <x v="25"/>
    <x v="11536"/>
    <n v="84620"/>
    <m/>
    <n v="-84620"/>
    <x v="121"/>
  </r>
  <r>
    <x v="2412"/>
    <x v="52"/>
    <x v="792"/>
    <x v="11537"/>
    <n v="400000"/>
    <m/>
    <n v="-400000"/>
    <x v="121"/>
  </r>
  <r>
    <x v="2412"/>
    <x v="115"/>
    <x v="208"/>
    <x v="11538"/>
    <n v="900000"/>
    <m/>
    <n v="-900000"/>
    <x v="121"/>
  </r>
  <r>
    <x v="2412"/>
    <x v="108"/>
    <x v="208"/>
    <x v="11538"/>
    <n v="100000"/>
    <m/>
    <n v="-100000"/>
    <x v="121"/>
  </r>
  <r>
    <x v="2406"/>
    <x v="52"/>
    <x v="97"/>
    <x v="11539"/>
    <m/>
    <n v="1000000"/>
    <n v="1000000"/>
    <x v="121"/>
  </r>
  <r>
    <x v="2406"/>
    <x v="52"/>
    <x v="97"/>
    <x v="11540"/>
    <m/>
    <n v="1100000"/>
    <n v="1100000"/>
    <x v="121"/>
  </r>
  <r>
    <x v="2406"/>
    <x v="52"/>
    <x v="97"/>
    <x v="11537"/>
    <m/>
    <n v="400000"/>
    <n v="400000"/>
    <x v="121"/>
  </r>
  <r>
    <x v="2409"/>
    <x v="134"/>
    <x v="97"/>
    <x v="11533"/>
    <m/>
    <n v="2175753"/>
    <n v="2175753"/>
    <x v="121"/>
  </r>
  <r>
    <x v="2409"/>
    <x v="134"/>
    <x v="97"/>
    <x v="11541"/>
    <m/>
    <n v="2002145"/>
    <n v="2002145"/>
    <x v="121"/>
  </r>
  <r>
    <x v="2411"/>
    <x v="23"/>
    <x v="97"/>
    <x v="11542"/>
    <m/>
    <n v="401676"/>
    <n v="401676"/>
    <x v="121"/>
  </r>
  <r>
    <x v="2413"/>
    <x v="122"/>
    <x v="97"/>
    <x v="11543"/>
    <m/>
    <n v="499999"/>
    <n v="499999"/>
    <x v="121"/>
  </r>
  <r>
    <x v="2413"/>
    <x v="117"/>
    <x v="97"/>
    <x v="11544"/>
    <m/>
    <n v="1500001"/>
    <n v="1500001"/>
    <x v="121"/>
  </r>
  <r>
    <x v="2413"/>
    <x v="121"/>
    <x v="97"/>
    <x v="11545"/>
    <m/>
    <n v="1900010"/>
    <n v="1900010"/>
    <x v="121"/>
  </r>
  <r>
    <x v="2413"/>
    <x v="134"/>
    <x v="97"/>
    <x v="11546"/>
    <m/>
    <n v="864358"/>
    <n v="864358"/>
    <x v="121"/>
  </r>
  <r>
    <x v="241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63" firstHeaderRow="0" firstDataRow="1" firstDataCol="1" rowPageCount="3" colPageCount="1"/>
  <pivotFields count="8">
    <pivotField axis="axisPage" showAll="0">
      <items count="2512">
        <item x="249"/>
        <item m="1" x="2509"/>
        <item m="1" x="2464"/>
        <item m="1" x="2463"/>
        <item m="1" x="2477"/>
        <item m="1" x="2467"/>
        <item m="1" x="2429"/>
        <item m="1" x="2448"/>
        <item m="1" x="2455"/>
        <item m="1" x="2475"/>
        <item m="1" x="2454"/>
        <item m="1" x="2483"/>
        <item m="1" x="2491"/>
        <item m="1" x="2452"/>
        <item m="1" x="2498"/>
        <item m="1" x="2445"/>
        <item m="1" x="2503"/>
        <item m="1" x="2458"/>
        <item m="1" x="2418"/>
        <item m="1" x="2507"/>
        <item m="1" x="2510"/>
        <item m="1" x="2425"/>
        <item m="1" x="2466"/>
        <item m="1" x="2420"/>
        <item m="1" x="2421"/>
        <item m="1" x="2423"/>
        <item m="1" x="2437"/>
        <item m="1" x="2438"/>
        <item m="1" x="2484"/>
        <item m="1" x="2472"/>
        <item m="1" x="2473"/>
        <item m="1" x="2478"/>
        <item m="1" x="2489"/>
        <item m="1" x="2468"/>
        <item m="1" x="2430"/>
        <item m="1" x="2435"/>
        <item m="1" x="2442"/>
        <item m="1" x="2492"/>
        <item x="0"/>
        <item m="1" x="2479"/>
        <item m="1" x="2485"/>
        <item m="1" x="2443"/>
        <item x="1"/>
        <item m="1" x="2486"/>
        <item m="1" x="2505"/>
        <item x="2"/>
        <item x="3"/>
        <item m="1" x="2449"/>
        <item m="1" x="2500"/>
        <item m="1" x="2446"/>
        <item m="1" x="2496"/>
        <item m="1" x="2504"/>
        <item m="1" x="2508"/>
        <item x="4"/>
        <item m="1" x="2419"/>
        <item x="5"/>
        <item x="6"/>
        <item m="1" x="246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71"/>
        <item x="157"/>
        <item x="158"/>
        <item x="159"/>
        <item x="160"/>
        <item x="161"/>
        <item x="162"/>
        <item x="163"/>
        <item x="164"/>
        <item x="165"/>
        <item x="166"/>
        <item x="167"/>
        <item x="168"/>
        <item x="169"/>
        <item m="1" x="245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0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5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59"/>
        <item x="276"/>
        <item x="277"/>
        <item x="278"/>
        <item x="275"/>
        <item m="1" x="2456"/>
        <item x="279"/>
        <item x="280"/>
        <item x="281"/>
        <item x="282"/>
        <item x="283"/>
        <item x="284"/>
        <item x="285"/>
        <item x="286"/>
        <item x="287"/>
        <item x="288"/>
        <item x="289"/>
        <item x="290"/>
        <item x="291"/>
        <item x="292"/>
        <item x="293"/>
        <item x="294"/>
        <item x="295"/>
        <item x="296"/>
        <item m="1" x="2460"/>
        <item x="297"/>
        <item x="298"/>
        <item x="299"/>
        <item m="1" x="2462"/>
        <item x="300"/>
        <item x="302"/>
        <item x="303"/>
        <item x="301"/>
        <item x="304"/>
        <item x="305"/>
        <item x="306"/>
        <item x="307"/>
        <item x="308"/>
        <item x="309"/>
        <item x="310"/>
        <item x="311"/>
        <item x="312"/>
        <item m="1" x="2426"/>
        <item x="313"/>
        <item m="1" x="2428"/>
        <item x="314"/>
        <item x="315"/>
        <item x="316"/>
        <item x="317"/>
        <item x="318"/>
        <item x="319"/>
        <item x="320"/>
        <item x="321"/>
        <item m="1" x="2474"/>
        <item x="323"/>
        <item x="324"/>
        <item x="325"/>
        <item x="326"/>
        <item x="322"/>
        <item x="327"/>
        <item x="328"/>
        <item x="329"/>
        <item x="330"/>
        <item x="331"/>
        <item m="1" x="2465"/>
        <item x="332"/>
        <item m="1" x="2427"/>
        <item x="333"/>
        <item x="334"/>
        <item x="335"/>
        <item x="336"/>
        <item x="337"/>
        <item x="338"/>
        <item x="344"/>
        <item m="1" x="243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24"/>
        <item x="375"/>
        <item x="376"/>
        <item x="373"/>
        <item x="377"/>
        <item x="378"/>
        <item x="379"/>
        <item x="380"/>
        <item m="1" x="2469"/>
        <item x="381"/>
        <item x="382"/>
        <item x="383"/>
        <item x="384"/>
        <item x="385"/>
        <item x="386"/>
        <item x="387"/>
        <item x="388"/>
        <item x="389"/>
        <item x="390"/>
        <item x="391"/>
        <item x="392"/>
        <item x="393"/>
        <item x="394"/>
        <item x="395"/>
        <item x="396"/>
        <item x="397"/>
        <item x="399"/>
        <item x="400"/>
        <item x="401"/>
        <item x="398"/>
        <item x="402"/>
        <item m="1" x="2470"/>
        <item x="403"/>
        <item x="404"/>
        <item x="405"/>
        <item x="406"/>
        <item x="407"/>
        <item x="408"/>
        <item x="409"/>
        <item m="1" x="2436"/>
        <item x="410"/>
        <item x="411"/>
        <item x="421"/>
        <item x="412"/>
        <item x="413"/>
        <item x="414"/>
        <item x="415"/>
        <item x="416"/>
        <item x="417"/>
        <item m="1" x="2490"/>
        <item x="418"/>
        <item x="419"/>
        <item x="420"/>
        <item x="423"/>
        <item x="443"/>
        <item x="424"/>
        <item x="422"/>
        <item x="425"/>
        <item x="426"/>
        <item x="427"/>
        <item x="428"/>
        <item x="429"/>
        <item x="430"/>
        <item x="431"/>
        <item x="432"/>
        <item m="1" x="2482"/>
        <item x="433"/>
        <item x="434"/>
        <item x="435"/>
        <item x="436"/>
        <item x="438"/>
        <item x="437"/>
        <item x="439"/>
        <item x="440"/>
        <item x="442"/>
        <item x="441"/>
        <item x="445"/>
        <item x="446"/>
        <item x="447"/>
        <item x="444"/>
        <item x="448"/>
        <item x="449"/>
        <item x="450"/>
        <item x="451"/>
        <item x="452"/>
        <item x="453"/>
        <item x="454"/>
        <item x="455"/>
        <item x="456"/>
        <item x="457"/>
        <item m="1" x="2444"/>
        <item x="458"/>
        <item x="459"/>
        <item m="1" x="2493"/>
        <item x="460"/>
        <item x="461"/>
        <item x="462"/>
        <item x="463"/>
        <item m="1" x="2502"/>
        <item x="464"/>
        <item x="465"/>
        <item x="466"/>
        <item x="467"/>
        <item x="468"/>
        <item x="469"/>
        <item x="470"/>
        <item m="1" x="2481"/>
        <item x="471"/>
        <item x="472"/>
        <item x="473"/>
        <item x="474"/>
        <item x="475"/>
        <item x="476"/>
        <item x="477"/>
        <item x="478"/>
        <item x="479"/>
        <item x="480"/>
        <item x="481"/>
        <item x="482"/>
        <item x="483"/>
        <item x="484"/>
        <item m="1" x="2457"/>
        <item x="490"/>
        <item x="485"/>
        <item x="486"/>
        <item x="487"/>
        <item x="488"/>
        <item x="489"/>
        <item x="491"/>
        <item x="492"/>
        <item m="1" x="2450"/>
        <item m="1" x="2494"/>
        <item x="503"/>
        <item m="1" x="2497"/>
        <item x="493"/>
        <item x="494"/>
        <item x="504"/>
        <item x="495"/>
        <item x="496"/>
        <item x="497"/>
        <item x="498"/>
        <item x="499"/>
        <item x="500"/>
        <item x="501"/>
        <item x="502"/>
        <item x="505"/>
        <item x="506"/>
        <item x="507"/>
        <item x="508"/>
        <item m="1" x="244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16"/>
        <item x="564"/>
        <item x="565"/>
        <item x="566"/>
        <item x="567"/>
        <item x="568"/>
        <item x="569"/>
        <item x="570"/>
        <item x="571"/>
        <item x="572"/>
        <item x="573"/>
        <item x="574"/>
        <item m="1" x="242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33"/>
        <item x="698"/>
        <item x="708"/>
        <item x="709"/>
        <item x="710"/>
        <item x="699"/>
        <item x="700"/>
        <item x="701"/>
        <item x="702"/>
        <item x="703"/>
        <item x="704"/>
        <item x="705"/>
        <item x="706"/>
        <item x="707"/>
        <item x="711"/>
        <item x="726"/>
        <item x="727"/>
        <item x="734"/>
        <item x="712"/>
        <item x="728"/>
        <item x="729"/>
        <item m="1" x="248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39"/>
        <item x="753"/>
        <item m="1" x="2441"/>
        <item x="740"/>
        <item x="754"/>
        <item x="741"/>
        <item x="742"/>
        <item x="743"/>
        <item x="744"/>
        <item x="745"/>
        <item x="746"/>
        <item x="747"/>
        <item x="755"/>
        <item x="748"/>
        <item x="757"/>
        <item x="758"/>
        <item x="769"/>
        <item x="759"/>
        <item m="1" x="2488"/>
        <item x="760"/>
        <item x="761"/>
        <item x="770"/>
        <item m="1" x="2495"/>
        <item x="762"/>
        <item x="771"/>
        <item x="763"/>
        <item x="764"/>
        <item x="765"/>
        <item x="766"/>
        <item x="772"/>
        <item x="773"/>
        <item x="767"/>
        <item x="768"/>
        <item x="774"/>
        <item x="775"/>
        <item x="790"/>
        <item x="776"/>
        <item x="791"/>
        <item x="777"/>
        <item x="778"/>
        <item x="792"/>
        <item x="779"/>
        <item x="780"/>
        <item x="781"/>
        <item x="782"/>
        <item x="793"/>
        <item x="783"/>
        <item x="794"/>
        <item x="795"/>
        <item x="241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0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76"/>
        <item x="944"/>
        <item m="1" x="244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8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9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17"/>
        <item x="1583"/>
        <item x="1577"/>
        <item x="1578"/>
        <item x="1576"/>
        <item x="1579"/>
        <item x="1580"/>
        <item x="1586"/>
        <item x="1587"/>
        <item x="1581"/>
        <item x="1582"/>
        <item x="1588"/>
        <item x="1589"/>
        <item x="1590"/>
        <item x="1602"/>
        <item x="1612"/>
        <item m="1" x="243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1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t="default"/>
      </items>
    </pivotField>
    <pivotField axis="axisRow" showAll="0">
      <items count="289">
        <item sd="0" x="133"/>
        <item sd="0" x="135"/>
        <item sd="0" x="134"/>
        <item sd="0" m="1" x="145"/>
        <item sd="0" x="132"/>
        <item sd="0" x="131"/>
        <item sd="0" x="130"/>
        <item sd="0" x="129"/>
        <item sd="0" x="117"/>
        <item sd="0" x="109"/>
        <item sd="0" x="122"/>
        <item sd="0" x="125"/>
        <item sd="0" x="124"/>
        <item sd="0" x="121"/>
        <item sd="0" x="119"/>
        <item sd="0" m="1" x="154"/>
        <item sd="0" x="103"/>
        <item sd="0" x="114"/>
        <item sd="0" x="113"/>
        <item sd="0" x="115"/>
        <item sd="0" x="112"/>
        <item sd="0" m="1" x="161"/>
        <item sd="0" x="111"/>
        <item sd="0" x="105"/>
        <item sd="0" m="1" x="159"/>
        <item sd="0" x="104"/>
        <item sd="0" x="102"/>
        <item sd="0" x="108"/>
        <item sd="0" x="106"/>
        <item sd="0" x="98"/>
        <item sd="0" x="101"/>
        <item sd="0" x="99"/>
        <item sd="0" x="97"/>
        <item sd="0" x="94"/>
        <item sd="0" x="96"/>
        <item sd="0" m="1" x="165"/>
        <item sd="0" x="93"/>
        <item sd="0" x="91"/>
        <item sd="0" x="90"/>
        <item sd="0" x="89"/>
        <item sd="0" x="52"/>
        <item sd="0" x="88"/>
        <item sd="0" x="87"/>
        <item sd="0" m="1" x="147"/>
        <item sd="0" x="85"/>
        <item sd="0" x="72"/>
        <item sd="0" x="79"/>
        <item sd="0" x="84"/>
        <item sd="0" x="83"/>
        <item sd="0" m="1" x="16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6"/>
        <item sd="0" x="49"/>
        <item sd="0" x="24"/>
        <item sd="0" x="33"/>
        <item sd="0" x="23"/>
        <item sd="0" x="22"/>
        <item sd="0" x="34"/>
        <item n="JPMC (Main Project)" sd="0" x="11"/>
        <item sd="0" x="18"/>
        <item sd="0" x="48"/>
        <item sd="0" x="46"/>
        <item sd="0" x="45"/>
        <item sd="0" x="37"/>
        <item sd="0" x="47"/>
        <item sd="0" m="1" x="201"/>
        <item sd="0" x="44"/>
        <item sd="0" m="1" x="215"/>
        <item sd="0" x="42"/>
        <item sd="0" x="40"/>
        <item sd="0" x="15"/>
        <item sd="0" x="27"/>
        <item sd="0" x="30"/>
        <item sd="0" x="25"/>
        <item sd="0" x="29"/>
        <item sd="0" x="8"/>
        <item sd="0" x="9"/>
        <item sd="0" m="1" x="210"/>
        <item sd="0" m="1" x="180"/>
        <item sd="0" m="1" x="231"/>
        <item sd="0" m="1" x="175"/>
        <item sd="0" m="1" x="187"/>
        <item sd="0" m="1" x="216"/>
        <item sd="0" x="13"/>
        <item sd="0" m="1" x="285"/>
        <item sd="0" m="1" x="265"/>
        <item sd="0" m="1" x="257"/>
        <item sd="0" m="1" x="195"/>
        <item sd="0" m="1" x="192"/>
        <item sd="0" m="1" x="281"/>
        <item sd="0" m="1" x="259"/>
        <item sd="0" m="1" x="268"/>
        <item sd="0" m="1" x="253"/>
        <item sd="0" m="1" x="243"/>
        <item sd="0" m="1" x="178"/>
        <item sd="0" m="1" x="206"/>
        <item sd="0" x="17"/>
        <item sd="0" m="1" x="212"/>
        <item sd="0" m="1" x="226"/>
        <item sd="0" m="1" x="179"/>
        <item sd="0" x="14"/>
        <item sd="0" m="1" x="275"/>
        <item sd="0" x="86"/>
        <item sd="0" m="1" x="221"/>
        <item sd="0" m="1" x="278"/>
        <item sd="0" m="1" x="214"/>
        <item sd="0" m="1" x="235"/>
        <item sd="0" m="1" x="233"/>
        <item sd="0" m="1" x="186"/>
        <item sd="0" m="1" x="224"/>
        <item sd="0" m="1" x="190"/>
        <item sd="0" m="1" x="230"/>
        <item sd="0" m="1" x="267"/>
        <item sd="0" m="1" x="225"/>
        <item sd="0" m="1" x="238"/>
        <item sd="0" x="10"/>
        <item sd="0" m="1" x="241"/>
        <item sd="0" x="1"/>
        <item sd="0" m="1" x="188"/>
        <item sd="0" m="1" x="242"/>
        <item sd="0" m="1" x="211"/>
        <item sd="0" m="1" x="269"/>
        <item sd="0" m="1" x="272"/>
        <item sd="0" m="1" x="245"/>
        <item sd="0" m="1" x="173"/>
        <item sd="0" m="1" x="194"/>
        <item sd="0" m="1" x="236"/>
        <item sd="0" m="1" x="229"/>
        <item sd="0" m="1" x="183"/>
        <item sd="0" m="1" x="177"/>
        <item sd="0" m="1" x="263"/>
        <item sd="0" x="3"/>
        <item sd="0" m="1" x="202"/>
        <item sd="0" x="7"/>
        <item sd="0" m="1" x="217"/>
        <item sd="0" x="2"/>
        <item sd="0" m="1" x="266"/>
        <item sd="0" m="1" x="223"/>
        <item sd="0" x="12"/>
        <item sd="0" m="1" x="205"/>
        <item sd="0" x="4"/>
        <item sd="0" m="1" x="284"/>
        <item sd="0" m="1" x="191"/>
        <item sd="0" m="1" x="199"/>
        <item sd="0" m="1" x="251"/>
        <item sd="0" x="116"/>
        <item sd="0" m="1" x="262"/>
        <item sd="0" m="1" x="182"/>
        <item sd="0" m="1" x="276"/>
        <item sd="0" m="1" x="193"/>
        <item sd="0" m="1" x="198"/>
        <item sd="0" x="6"/>
        <item sd="0" m="1" x="254"/>
        <item sd="0" m="1" x="258"/>
        <item sd="0" m="1" x="273"/>
        <item sd="0" m="1" x="279"/>
        <item sd="0" m="1" x="274"/>
        <item sd="0" x="16"/>
        <item sd="0" m="1" x="172"/>
        <item sd="0" m="1" x="247"/>
        <item sd="0" m="1" x="240"/>
        <item sd="0" m="1" x="256"/>
        <item sd="0" m="1" x="218"/>
        <item m="1" x="232"/>
        <item sd="0" m="1" x="196"/>
        <item sd="0" m="1" x="260"/>
        <item sd="0" m="1" x="219"/>
        <item sd="0" m="1" x="246"/>
        <item sd="0" m="1" x="271"/>
        <item sd="0" x="28"/>
        <item sd="0" m="1" x="234"/>
        <item sd="0" m="1" x="261"/>
        <item sd="0" m="1" x="287"/>
        <item sd="0" m="1" x="209"/>
        <item m="1" x="249"/>
        <item sd="0" m="1" x="248"/>
        <item sd="0" m="1" x="282"/>
        <item sd="0" m="1" x="204"/>
        <item m="1" x="270"/>
        <item sd="0" m="1" x="181"/>
        <item sd="0" m="1" x="227"/>
        <item sd="0" x="41"/>
        <item sd="0" m="1" x="237"/>
        <item sd="0" x="20"/>
        <item sd="0" x="36"/>
        <item sd="0" x="32"/>
        <item sd="0" x="31"/>
        <item sd="0" m="1" x="264"/>
        <item m="1" x="197"/>
        <item sd="0" x="51"/>
        <item sd="0" m="1" x="255"/>
        <item sd="0" m="1" x="220"/>
        <item sd="0" m="1" x="213"/>
        <item sd="0" m="1" x="185"/>
        <item sd="0" x="0"/>
        <item sd="0" x="26"/>
        <item sd="0" x="19"/>
        <item sd="0" m="1" x="207"/>
        <item sd="0" x="21"/>
        <item sd="0" m="1" x="277"/>
        <item sd="0" x="63"/>
        <item sd="0" x="64"/>
        <item sd="0" m="1" x="156"/>
        <item m="1" x="222"/>
        <item sd="0" x="70"/>
        <item m="1" x="252"/>
        <item m="1" x="184"/>
        <item m="1" x="189"/>
        <item sd="0" m="1" x="174"/>
        <item sd="0" m="1" x="244"/>
        <item sd="0" m="1" x="176"/>
        <item sd="0" m="1" x="171"/>
        <item m="1" x="239"/>
        <item sd="0" m="1" x="280"/>
        <item sd="0" x="82"/>
        <item sd="0" m="1" x="283"/>
        <item sd="0" m="1" x="228"/>
        <item sd="0" m="1" x="200"/>
        <item sd="0" x="136"/>
        <item sd="0" m="1" x="203"/>
        <item sd="0" m="1" x="250"/>
        <item sd="0" m="1" x="208"/>
        <item sd="0" m="1" x="167"/>
        <item sd="0" x="92"/>
        <item sd="0" m="1" x="169"/>
        <item sd="0" m="1" x="168"/>
        <item sd="0" m="1" x="151"/>
        <item m="1" x="170"/>
        <item sd="0" m="1" x="163"/>
        <item sd="0" x="95"/>
        <item m="1" x="166"/>
        <item m="1" x="158"/>
        <item sd="0" x="142"/>
        <item sd="0" x="100"/>
        <item sd="0" m="1" x="162"/>
        <item sd="0" x="107"/>
        <item sd="0" x="110"/>
        <item sd="0" x="118"/>
        <item m="1" x="160"/>
        <item sd="0" x="120"/>
        <item sd="0" x="123"/>
        <item sd="0" m="1" x="148"/>
        <item sd="0" m="1" x="157"/>
        <item m="1" x="155"/>
        <item sd="0" x="126"/>
        <item sd="0" m="1" x="153"/>
        <item sd="0" m="1" x="152"/>
        <item sd="0" x="127"/>
        <item sd="0" m="1" x="149"/>
        <item sd="0" m="1" x="146"/>
        <item sd="0" m="1" x="150"/>
        <item x="128"/>
        <item x="140"/>
        <item x="141"/>
        <item x="137"/>
        <item x="138"/>
        <item x="139"/>
        <item x="143"/>
        <item x="144"/>
        <item t="default"/>
      </items>
    </pivotField>
    <pivotField axis="axisRow" showAll="0">
      <items count="1191">
        <item sd="0" x="60"/>
        <item sd="0" x="149"/>
        <item sd="0" m="1" x="1034"/>
        <item sd="0" m="1" x="1131"/>
        <item sd="0" m="1" x="997"/>
        <item sd="0" x="18"/>
        <item sd="0" x="288"/>
        <item sd="0" m="1" x="1172"/>
        <item sd="0" x="146"/>
        <item sd="0" x="179"/>
        <item sd="0" m="1" x="1169"/>
        <item sd="0" x="623"/>
        <item sd="0" x="100"/>
        <item sd="0" m="1" x="982"/>
        <item sd="0" m="1" x="1135"/>
        <item sd="0" x="137"/>
        <item sd="0" m="1" x="1117"/>
        <item sd="0" x="231"/>
        <item sd="0" m="1" x="953"/>
        <item sd="0" m="1" x="1122"/>
        <item sd="0" x="363"/>
        <item sd="0" x="375"/>
        <item sd="0" m="1" x="1011"/>
        <item sd="0" x="208"/>
        <item sd="0" x="159"/>
        <item sd="0" x="258"/>
        <item sd="0" x="282"/>
        <item sd="0" x="144"/>
        <item sd="0" x="191"/>
        <item sd="0" x="217"/>
        <item sd="0" x="322"/>
        <item sd="0" x="256"/>
        <item sd="0" x="189"/>
        <item sd="0" m="1" x="1072"/>
        <item sd="0" x="325"/>
        <item sd="0" m="1" x="1173"/>
        <item sd="0" m="1" x="1070"/>
        <item sd="0" x="630"/>
        <item sd="0" x="223"/>
        <item sd="0" m="1" x="965"/>
        <item sd="0" x="239"/>
        <item sd="0" x="135"/>
        <item sd="0" x="140"/>
        <item sd="0" m="1" x="1146"/>
        <item sd="0" m="1" x="1076"/>
        <item sd="0" x="219"/>
        <item sd="0" x="562"/>
        <item sd="0" x="93"/>
        <item sd="0" m="1" x="1143"/>
        <item sd="0" x="222"/>
        <item sd="0" m="1" x="978"/>
        <item sd="0" x="337"/>
        <item sd="0" x="207"/>
        <item sd="0" x="184"/>
        <item sd="0" x="152"/>
        <item sd="0" m="1" x="1156"/>
        <item sd="0" x="40"/>
        <item sd="0" x="281"/>
        <item sd="0" x="170"/>
        <item sd="0" x="317"/>
        <item sd="0" x="358"/>
        <item sd="0" x="214"/>
        <item sd="0" x="370"/>
        <item sd="0" x="279"/>
        <item sd="0" x="156"/>
        <item sd="0" x="700"/>
        <item sd="0" x="253"/>
        <item sd="0" m="1" x="1132"/>
        <item sd="0" m="1" x="944"/>
        <item sd="0" x="365"/>
        <item sd="0" m="1" x="996"/>
        <item sd="0" m="1" x="961"/>
        <item sd="0" x="259"/>
        <item sd="0" x="252"/>
        <item sd="0" m="1" x="1075"/>
        <item sd="0" x="12"/>
        <item sd="0" x="352"/>
        <item sd="0" x="218"/>
        <item sd="0" x="224"/>
        <item sd="0" x="63"/>
        <item sd="0" x="8"/>
        <item sd="0" x="102"/>
        <item sd="0" m="1" x="983"/>
        <item sd="0" m="1" x="1175"/>
        <item sd="0" x="319"/>
        <item sd="0" m="1" x="988"/>
        <item sd="0" m="1" x="1186"/>
        <item sd="0" x="386"/>
        <item sd="0" x="31"/>
        <item sd="0" x="55"/>
        <item sd="0" x="227"/>
        <item sd="0" x="356"/>
        <item sd="0" x="161"/>
        <item sd="0" x="153"/>
        <item sd="0" x="860"/>
        <item sd="0" x="133"/>
        <item sd="0" m="1" x="969"/>
        <item sd="0" m="1" x="962"/>
        <item sd="0" m="1" x="1161"/>
        <item sd="0" x="46"/>
        <item sd="0" x="374"/>
        <item sd="0" m="1" x="971"/>
        <item sd="0" x="270"/>
        <item sd="0" m="1" x="1051"/>
        <item sd="0" m="1" x="1016"/>
        <item sd="0" m="1" x="1052"/>
        <item sd="0" m="1" x="1032"/>
        <item sd="0" m="1" x="1142"/>
        <item sd="0" m="1" x="1085"/>
        <item sd="0" m="1" x="1048"/>
        <item sd="0" x="366"/>
        <item sd="0" x="318"/>
        <item sd="0" m="1" x="1010"/>
        <item sd="0" x="273"/>
        <item sd="0" m="1" x="1107"/>
        <item sd="0" x="201"/>
        <item sd="0" m="1" x="1036"/>
        <item sd="0" x="160"/>
        <item sd="0" m="1" x="1139"/>
        <item sd="0" m="1" x="1099"/>
        <item sd="0" m="1" x="995"/>
        <item sd="0" x="277"/>
        <item sd="0" m="1" x="1093"/>
        <item sd="0" x="225"/>
        <item sd="0" m="1" x="967"/>
        <item sd="0" m="1" x="970"/>
        <item sd="0" m="1" x="981"/>
        <item sd="0" x="292"/>
        <item sd="0" x="15"/>
        <item sd="0" m="1" x="1008"/>
        <item sd="0" m="1" x="1022"/>
        <item sd="0" x="0"/>
        <item sd="0" x="232"/>
        <item sd="0" x="213"/>
        <item sd="0" m="1" x="1141"/>
        <item sd="0" x="316"/>
        <item sd="0" m="1" x="952"/>
        <item sd="0" x="291"/>
        <item sd="0" x="333"/>
        <item sd="0" x="339"/>
        <item sd="0" x="275"/>
        <item sd="0" m="1" x="984"/>
        <item sd="0" x="174"/>
        <item sd="0" x="171"/>
        <item sd="0" x="233"/>
        <item sd="0" x="78"/>
        <item sd="0" m="1" x="1042"/>
        <item sd="0" x="236"/>
        <item sd="0" x="58"/>
        <item sd="0" x="240"/>
        <item sd="0" m="1" x="977"/>
        <item sd="0" x="182"/>
        <item sd="0" x="307"/>
        <item sd="0" x="779"/>
        <item sd="0" x="290"/>
        <item sd="0" m="1" x="1067"/>
        <item sd="0" m="1" x="1128"/>
        <item sd="0" x="132"/>
        <item sd="0" x="56"/>
        <item sd="0" x="126"/>
        <item sd="0" x="22"/>
        <item sd="0" x="187"/>
        <item sd="0" m="1" x="958"/>
        <item sd="0" m="1" x="1159"/>
        <item sd="0" m="1" x="964"/>
        <item sd="0" x="11"/>
        <item sd="0" x="353"/>
        <item sd="0" m="1" x="1047"/>
        <item sd="0" x="124"/>
        <item sd="0" m="1" x="1189"/>
        <item sd="0" x="77"/>
        <item sd="0" m="1" x="1071"/>
        <item sd="0" x="92"/>
        <item sd="0" x="35"/>
        <item sd="0" x="196"/>
        <item sd="0" m="1" x="1168"/>
        <item sd="0" x="1"/>
        <item sd="0" x="180"/>
        <item sd="0" x="285"/>
        <item sd="0" m="1" x="1088"/>
        <item sd="0" x="42"/>
        <item sd="0" m="1" x="1109"/>
        <item sd="0" m="1" x="1079"/>
        <item sd="0" m="1" x="1096"/>
        <item sd="0" m="1" x="1030"/>
        <item sd="0" x="84"/>
        <item sd="0" x="106"/>
        <item sd="0" m="1" x="943"/>
        <item sd="0" x="336"/>
        <item sd="0" m="1" x="1102"/>
        <item sd="0" m="1" x="945"/>
        <item sd="0" m="1" x="940"/>
        <item sd="0" m="1" x="1089"/>
        <item sd="0" m="1" x="973"/>
        <item sd="0" m="1" x="1119"/>
        <item sd="0" m="1" x="974"/>
        <item sd="0" x="16"/>
        <item sd="0" m="1" x="1098"/>
        <item sd="0" m="1" x="1013"/>
        <item sd="0" x="280"/>
        <item sd="0" x="104"/>
        <item sd="0" x="332"/>
        <item sd="0" m="1" x="1035"/>
        <item sd="0" x="348"/>
        <item sd="0" x="23"/>
        <item sd="0" x="362"/>
        <item sd="0" x="237"/>
        <item sd="0" x="91"/>
        <item sd="0" x="13"/>
        <item sd="0" x="175"/>
        <item sd="0" x="343"/>
        <item sd="0" m="1" x="1179"/>
        <item sd="0" m="1" x="1154"/>
        <item sd="0" x="87"/>
        <item sd="0" x="690"/>
        <item sd="0" x="33"/>
        <item sd="0" x="19"/>
        <item sd="0" m="1" x="947"/>
        <item sd="0" x="20"/>
        <item sd="0" m="1" x="959"/>
        <item sd="0" x="96"/>
        <item sd="0" m="1" x="1171"/>
        <item sd="0" m="1" x="1148"/>
        <item sd="0" m="1" x="1023"/>
        <item sd="0" x="120"/>
        <item sd="0" x="131"/>
        <item sd="0" x="119"/>
        <item sd="0" m="1" x="1100"/>
        <item sd="0" m="1" x="1091"/>
        <item sd="0" m="1" x="957"/>
        <item sd="0" m="1" x="1077"/>
        <item sd="0" x="228"/>
        <item sd="0" x="39"/>
        <item sd="0" x="108"/>
        <item sd="0" x="24"/>
        <item sd="0" x="139"/>
        <item sd="0" m="1" x="1158"/>
        <item sd="0" x="17"/>
        <item sd="0" x="248"/>
        <item sd="0" x="48"/>
        <item sd="0" m="1" x="1073"/>
        <item sd="0" m="1" x="1133"/>
        <item sd="0" x="134"/>
        <item sd="0" x="596"/>
        <item sd="0" m="1" x="1044"/>
        <item sd="0" x="69"/>
        <item sd="0" x="34"/>
        <item sd="0" x="206"/>
        <item sd="0" m="1" x="1174"/>
        <item sd="0" m="1" x="1050"/>
        <item sd="0" m="1" x="1068"/>
        <item sd="0" m="1" x="1012"/>
        <item sd="0" x="268"/>
        <item sd="0" x="376"/>
        <item sd="0" x="331"/>
        <item sd="0" m="1" x="1004"/>
        <item sd="0" x="360"/>
        <item sd="0" m="1" x="1149"/>
        <item sd="0" x="89"/>
        <item sd="0" x="355"/>
        <item sd="0" m="1" x="1049"/>
        <item sd="0" x="168"/>
        <item sd="0" m="1" x="948"/>
        <item sd="0" m="1" x="941"/>
        <item sd="0" x="272"/>
        <item sd="0" x="51"/>
        <item sd="0" x="190"/>
        <item sd="0" x="50"/>
        <item sd="0" x="79"/>
        <item sd="0" x="32"/>
        <item sd="0" m="1" x="1136"/>
        <item sd="0" x="188"/>
        <item sd="0" x="110"/>
        <item sd="0" m="1" x="1155"/>
        <item sd="0" m="1" x="1152"/>
        <item sd="0" m="1" x="1059"/>
        <item sd="0" m="1" x="1006"/>
        <item sd="0" m="1" x="1054"/>
        <item sd="0" m="1" x="1026"/>
        <item sd="0" x="226"/>
        <item sd="0" x="57"/>
        <item sd="0" m="1" x="1057"/>
        <item sd="0" x="340"/>
        <item sd="0" x="265"/>
        <item sd="0" x="294"/>
        <item sd="0" m="1" x="1083"/>
        <item sd="0" x="62"/>
        <item sd="0" x="295"/>
        <item sd="0" x="3"/>
        <item sd="0" x="151"/>
        <item sd="0" x="210"/>
        <item sd="0" x="54"/>
        <item sd="0" m="1" x="1114"/>
        <item sd="0" m="1" x="1097"/>
        <item sd="0" x="323"/>
        <item sd="0" m="1" x="993"/>
        <item sd="0" x="75"/>
        <item sd="0" m="1" x="1021"/>
        <item sd="0" x="186"/>
        <item sd="0" x="361"/>
        <item sd="0" x="368"/>
        <item sd="0" x="327"/>
        <item sd="0" x="195"/>
        <item sd="0" m="1" x="1087"/>
        <item sd="0" m="1" x="1127"/>
        <item sd="0" x="123"/>
        <item sd="0" m="1" x="1018"/>
        <item sd="0" x="194"/>
        <item sd="0" x="121"/>
        <item sd="0" x="53"/>
        <item sd="0" m="1" x="1144"/>
        <item sd="0" x="278"/>
        <item sd="0" x="212"/>
        <item sd="0" m="1" x="1129"/>
        <item sd="0" m="1" x="1120"/>
        <item sd="0" m="1" x="1187"/>
        <item sd="0" m="1" x="975"/>
        <item sd="0" m="1" x="1181"/>
        <item sd="0" x="117"/>
        <item sd="0" x="111"/>
        <item sd="0" x="81"/>
        <item sd="0" x="7"/>
        <item sd="0" x="235"/>
        <item sd="0" x="287"/>
        <item sd="0" m="1" x="1118"/>
        <item sd="0" m="1" x="1165"/>
        <item sd="0" x="2"/>
        <item sd="0" m="1" x="1180"/>
        <item sd="0" m="1" x="1040"/>
        <item sd="0" x="163"/>
        <item sd="0" m="1" x="1112"/>
        <item sd="0" m="1" x="987"/>
        <item sd="0" m="1" x="1188"/>
        <item sd="0" m="1" x="954"/>
        <item sd="0" m="1" x="951"/>
        <item sd="0" x="130"/>
        <item sd="0" x="88"/>
        <item sd="0" m="1" x="1183"/>
        <item sd="0" x="204"/>
        <item sd="0" x="72"/>
        <item sd="0" x="73"/>
        <item sd="0" x="28"/>
        <item sd="0" x="47"/>
        <item sd="0" x="181"/>
        <item sd="0" x="26"/>
        <item sd="0" x="86"/>
        <item sd="0" x="230"/>
        <item sd="0" m="1" x="1056"/>
        <item sd="0" m="1" x="1039"/>
        <item sd="0" m="1" x="1074"/>
        <item sd="0" x="94"/>
        <item sd="0" x="107"/>
        <item sd="0" x="309"/>
        <item sd="0" x="38"/>
        <item sd="0" x="145"/>
        <item sd="0" x="101"/>
        <item sd="0" x="369"/>
        <item sd="0" x="10"/>
        <item sd="0" x="74"/>
        <item sd="0" x="264"/>
        <item sd="0" m="1" x="1025"/>
        <item sd="0" x="178"/>
        <item sd="0" x="266"/>
        <item sd="0" x="364"/>
        <item sd="0" x="98"/>
        <item sd="0" x="165"/>
        <item sd="0" x="66"/>
        <item sd="0" x="5"/>
        <item sd="0" m="1" x="1000"/>
        <item sd="0" x="359"/>
        <item sd="0" m="1" x="1178"/>
        <item sd="0" x="269"/>
        <item sd="0" x="215"/>
        <item sd="0" x="349"/>
        <item sd="0" x="283"/>
        <item sd="0" x="185"/>
        <item sd="0" x="220"/>
        <item sd="0" m="1" x="1166"/>
        <item sd="0" m="1" x="946"/>
        <item sd="0" x="4"/>
        <item sd="0" x="377"/>
        <item sd="0" x="262"/>
        <item sd="0" x="326"/>
        <item sd="0" x="173"/>
        <item sd="0" x="200"/>
        <item sd="0" m="1" x="985"/>
        <item sd="0" x="345"/>
        <item sd="0" x="30"/>
        <item sd="0" m="1" x="1115"/>
        <item sd="0" x="242"/>
        <item sd="0" m="1" x="1046"/>
        <item sd="0" m="1" x="955"/>
        <item sd="0" x="243"/>
        <item sd="0" m="1" x="1160"/>
        <item sd="0" m="1" x="1163"/>
        <item sd="0" x="303"/>
        <item sd="0" x="37"/>
        <item sd="0" x="357"/>
        <item sd="0" m="1" x="1058"/>
        <item sd="0" m="1" x="1108"/>
        <item sd="0" x="115"/>
        <item sd="0" m="1" x="1157"/>
        <item sd="0" m="1" x="966"/>
        <item sd="0" m="1" x="1028"/>
        <item sd="0" x="128"/>
        <item sd="0" m="1" x="1164"/>
        <item sd="0" m="1" x="1140"/>
        <item sd="0" x="255"/>
        <item sd="0" x="199"/>
        <item sd="0" x="329"/>
        <item sd="0" x="297"/>
        <item sd="0" x="310"/>
        <item sd="0" x="83"/>
        <item sd="0" m="1" x="1064"/>
        <item sd="0" m="1" x="949"/>
        <item sd="0" x="80"/>
        <item sd="0" m="1" x="1017"/>
        <item sd="0" m="1" x="1153"/>
        <item sd="0" x="97"/>
        <item sd="0" x="289"/>
        <item sd="0" m="1" x="1103"/>
        <item sd="0" x="116"/>
        <item sd="0" x="209"/>
        <item sd="0" x="198"/>
        <item sd="0" x="150"/>
        <item sd="0" x="136"/>
        <item sd="0" m="1" x="1045"/>
        <item sd="0" x="109"/>
        <item sd="0" x="524"/>
        <item sd="0" m="1" x="1024"/>
        <item sd="0" m="1" x="1124"/>
        <item sd="0" x="284"/>
        <item sd="0" x="296"/>
        <item sd="0" x="211"/>
        <item sd="0" x="45"/>
        <item sd="0" m="1" x="1104"/>
        <item sd="0" m="1" x="1095"/>
        <item sd="0" x="155"/>
        <item sd="0" m="1" x="1125"/>
        <item sd="0" x="61"/>
        <item sd="0" x="129"/>
        <item sd="0" x="105"/>
        <item sd="0" m="1" x="972"/>
        <item sd="0" x="157"/>
        <item sd="0" x="14"/>
        <item sd="0" x="43"/>
        <item sd="0" x="250"/>
        <item sd="0" x="238"/>
        <item sd="0" x="103"/>
        <item sd="0" x="70"/>
        <item sd="0" x="299"/>
        <item sd="0" x="127"/>
        <item sd="0" m="1" x="942"/>
        <item sd="0" x="193"/>
        <item sd="0" x="147"/>
        <item sd="0" m="1" x="1060"/>
        <item sd="0" x="99"/>
        <item sd="0" x="344"/>
        <item sd="0" x="221"/>
        <item sd="0" m="1" x="1177"/>
        <item sd="0" m="1" x="1182"/>
        <item sd="0" x="271"/>
        <item sd="0" x="166"/>
        <item sd="0" x="286"/>
        <item sd="0" x="304"/>
        <item sd="0" m="1" x="1053"/>
        <item sd="0" x="138"/>
        <item sd="0" x="41"/>
        <item sd="0" x="229"/>
        <item sd="0" m="1" x="1111"/>
        <item sd="0" x="71"/>
        <item sd="0" x="64"/>
        <item sd="0" m="1" x="1037"/>
        <item sd="0" m="1" x="1031"/>
        <item sd="0" x="540"/>
        <item sd="0" x="44"/>
        <item sd="0" x="114"/>
        <item sd="0" x="52"/>
        <item sd="0" x="142"/>
        <item sd="0" x="82"/>
        <item sd="0" x="245"/>
        <item sd="0" x="314"/>
        <item sd="0" m="1" x="1150"/>
        <item sd="0" m="1" x="1121"/>
        <item sd="0" x="308"/>
        <item sd="0" m="1" x="1081"/>
        <item sd="0" m="1" x="1147"/>
        <item sd="0" x="122"/>
        <item sd="0" x="118"/>
        <item sd="0" m="1" x="1101"/>
        <item sd="0" x="169"/>
        <item sd="0" x="197"/>
        <item sd="0" x="125"/>
        <item sd="0" x="203"/>
        <item sd="0" x="267"/>
        <item sd="0" x="301"/>
        <item sd="0" x="85"/>
        <item sd="0" x="25"/>
        <item sd="0" x="244"/>
        <item sd="0" x="112"/>
        <item sd="0" x="192"/>
        <item sd="0" x="302"/>
        <item sd="0" x="260"/>
        <item sd="0" x="261"/>
        <item sd="0" m="1" x="1086"/>
        <item sd="0" x="328"/>
        <item sd="0" x="350"/>
        <item sd="0" x="254"/>
        <item sd="0" x="320"/>
        <item sd="0" x="241"/>
        <item sd="0" x="158"/>
        <item sd="0" m="1" x="1078"/>
        <item sd="0" m="1" x="1043"/>
        <item sd="0" m="1" x="1134"/>
        <item sd="0" m="1" x="950"/>
        <item sd="0" m="1" x="1002"/>
        <item sd="0" x="143"/>
        <item sd="0" m="1" x="1138"/>
        <item sd="0" x="276"/>
        <item sd="0" x="298"/>
        <item sd="0" x="424"/>
        <item sd="0" x="346"/>
        <item sd="0" x="306"/>
        <item sd="0" m="1" x="1162"/>
        <item sd="0" x="321"/>
        <item sd="0" x="313"/>
        <item sd="0" x="49"/>
        <item sd="0" x="315"/>
        <item sd="0" x="59"/>
        <item sd="0" x="183"/>
        <item sd="0" x="330"/>
        <item sd="0" x="274"/>
        <item sd="0" x="311"/>
        <item sd="0" x="249"/>
        <item sd="0" m="1" x="980"/>
        <item sd="0" m="1" x="1082"/>
        <item sd="0" m="1" x="1184"/>
        <item sd="0" m="1" x="1038"/>
        <item sd="0" m="1" x="1020"/>
        <item sd="0" m="1" x="1019"/>
        <item sd="0" x="90"/>
        <item sd="0" x="202"/>
        <item sd="0" x="67"/>
        <item sd="0" m="1" x="1113"/>
        <item sd="0" x="65"/>
        <item sd="0" x="247"/>
        <item sd="0" m="1" x="991"/>
        <item sd="0" x="216"/>
        <item sd="0" m="1" x="1003"/>
        <item sd="0" x="141"/>
        <item sd="0" x="177"/>
        <item sd="0" x="305"/>
        <item sd="0" m="1" x="999"/>
        <item sd="0" x="347"/>
        <item sd="0" m="1" x="1176"/>
        <item sd="0" m="1" x="1062"/>
        <item sd="0" x="293"/>
        <item sd="0" x="148"/>
        <item sd="0" x="354"/>
        <item sd="0" m="1" x="1116"/>
        <item sd="0" x="27"/>
        <item sd="0" m="1" x="1126"/>
        <item sd="0" x="68"/>
        <item sd="0" x="6"/>
        <item sd="0" x="263"/>
        <item sd="0" x="154"/>
        <item sd="0" x="164"/>
        <item sd="0" x="172"/>
        <item sd="0" x="205"/>
        <item sd="0" x="351"/>
        <item sd="0" m="1" x="1005"/>
        <item sd="0" x="29"/>
        <item sd="0" m="1" x="1170"/>
        <item sd="0" x="9"/>
        <item sd="0" x="335"/>
        <item sd="0" m="1" x="1066"/>
        <item sd="0" m="1" x="1092"/>
        <item sd="0" m="1" x="1033"/>
        <item sd="0" x="234"/>
        <item sd="0" x="162"/>
        <item sd="0" m="1" x="1007"/>
        <item sd="0" m="1" x="1137"/>
        <item sd="0" m="1" x="1167"/>
        <item sd="0" m="1" x="1151"/>
        <item sd="0" x="300"/>
        <item sd="0" x="167"/>
        <item sd="0" x="76"/>
        <item sd="0" m="1" x="1130"/>
        <item sd="0" x="342"/>
        <item sd="0" x="341"/>
        <item sd="0" m="1" x="968"/>
        <item sd="0" m="1" x="1029"/>
        <item sd="0" m="1" x="1105"/>
        <item sd="0" m="1" x="1084"/>
        <item sd="0" x="113"/>
        <item sd="0" x="251"/>
        <item sd="0" x="176"/>
        <item sd="0" x="372"/>
        <item sd="0" x="246"/>
        <item sd="0" m="1" x="956"/>
        <item sd="0" x="257"/>
        <item sd="0" x="95"/>
        <item sd="0" x="338"/>
        <item sd="0" x="36"/>
        <item sd="0" m="1" x="1009"/>
        <item sd="0" x="21"/>
        <item sd="0" x="378"/>
        <item sd="0" x="381"/>
        <item sd="0" x="382"/>
        <item sd="0" x="379"/>
        <item sd="0" x="383"/>
        <item sd="0" x="380"/>
        <item sd="0" x="384"/>
        <item sd="0" x="385"/>
        <item sd="0" x="387"/>
        <item sd="0" m="1" x="989"/>
        <item sd="0" m="1" x="1027"/>
        <item sd="0" x="388"/>
        <item sd="0" m="1" x="960"/>
        <item sd="0" x="389"/>
        <item sd="0" x="390"/>
        <item sd="0" x="391"/>
        <item sd="0" x="392"/>
        <item sd="0" x="393"/>
        <item sd="0" x="394"/>
        <item sd="0" x="396"/>
        <item sd="0" x="397"/>
        <item sd="0" x="398"/>
        <item sd="0" x="395"/>
        <item sd="0" x="373"/>
        <item sd="0" x="399"/>
        <item sd="0" m="1" x="976"/>
        <item sd="0" x="401"/>
        <item sd="0" x="400"/>
        <item sd="0" m="1" x="994"/>
        <item sd="0" x="402"/>
        <item sd="0" x="403"/>
        <item sd="0" x="404"/>
        <item sd="0" x="405"/>
        <item sd="0" x="406"/>
        <item sd="0" x="411"/>
        <item sd="0" m="1" x="105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4"/>
        <item sd="0" x="465"/>
        <item sd="0" x="469"/>
        <item sd="0" x="466"/>
        <item sd="0" x="467"/>
        <item sd="0" m="1" x="986"/>
        <item sd="0" x="470"/>
        <item sd="0" m="1" x="963"/>
        <item sd="0" x="472"/>
        <item sd="0" x="475"/>
        <item sd="0" x="476"/>
        <item sd="0" x="371"/>
        <item sd="0" m="1" x="1065"/>
        <item sd="0" x="477"/>
        <item sd="0" x="478"/>
        <item sd="0" x="479"/>
        <item sd="0" x="473"/>
        <item sd="0" x="474"/>
        <item sd="0" x="480"/>
        <item sd="0" x="481"/>
        <item sd="0" x="482"/>
        <item sd="0" x="483"/>
        <item sd="0" x="484"/>
        <item sd="0" x="485"/>
        <item sd="0" x="486"/>
        <item sd="0" m="1" x="1123"/>
        <item sd="0" x="488"/>
        <item sd="0" x="489"/>
        <item sd="0" x="487"/>
        <item sd="0" x="492"/>
        <item sd="0" x="491"/>
        <item sd="0" x="312"/>
        <item sd="0" m="1" x="1106"/>
        <item sd="0" x="490"/>
        <item sd="0" x="493"/>
        <item sd="0" x="471"/>
        <item sd="0" x="494"/>
        <item sd="0" x="495"/>
        <item sd="0" m="1" x="1090"/>
        <item sd="0" x="497"/>
        <item sd="0" x="499"/>
        <item sd="0" x="500"/>
        <item sd="0" x="503"/>
        <item sd="0" m="1" x="1063"/>
        <item sd="0" m="1" x="100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5"/>
        <item sd="0" x="528"/>
        <item sd="0" x="531"/>
        <item sd="0" x="532"/>
        <item sd="0" x="529"/>
        <item sd="0" x="530"/>
        <item sd="0" x="533"/>
        <item sd="0" x="534"/>
        <item sd="0" x="538"/>
        <item sd="0" x="535"/>
        <item sd="0" x="536"/>
        <item sd="0" x="537"/>
        <item sd="0" x="542"/>
        <item sd="0" x="539"/>
        <item sd="0" x="541"/>
        <item sd="0" m="1" x="992"/>
        <item sd="0" x="547"/>
        <item sd="0" x="548"/>
        <item sd="0" x="549"/>
        <item sd="0" x="543"/>
        <item sd="0" x="544"/>
        <item sd="0" x="546"/>
        <item sd="0" x="550"/>
        <item sd="0" x="551"/>
        <item sd="0" x="545"/>
        <item sd="0" x="556"/>
        <item sd="0" x="557"/>
        <item sd="0" x="558"/>
        <item sd="0" x="559"/>
        <item sd="0" x="552"/>
        <item sd="0" x="553"/>
        <item sd="0" x="554"/>
        <item sd="0" m="1" x="1041"/>
        <item sd="0" x="431"/>
        <item sd="0" x="555"/>
        <item sd="0" x="560"/>
        <item sd="0" x="561"/>
        <item sd="0" x="563"/>
        <item sd="0" x="564"/>
        <item sd="0" x="565"/>
        <item sd="0" m="1" x="1145"/>
        <item sd="0" x="566"/>
        <item sd="0" x="567"/>
        <item sd="0" x="571"/>
        <item sd="0" x="572"/>
        <item sd="0" x="573"/>
        <item sd="0" x="574"/>
        <item sd="0" x="568"/>
        <item sd="0" x="569"/>
        <item sd="0" x="575"/>
        <item sd="0" x="570"/>
        <item sd="0" m="1" x="1061"/>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0"/>
        <item sd="0" x="635"/>
        <item sd="0" x="636"/>
        <item sd="0" x="641"/>
        <item sd="0" m="1" x="933"/>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7"/>
        <item x="683"/>
        <item x="687"/>
        <item x="689"/>
        <item x="685"/>
        <item x="686"/>
        <item x="691"/>
        <item x="684"/>
        <item x="692"/>
        <item x="693"/>
        <item x="694"/>
        <item x="695"/>
        <item x="696"/>
        <item m="1" x="990"/>
        <item x="698"/>
        <item x="699"/>
        <item x="697"/>
        <item x="701"/>
        <item x="702"/>
        <item m="1" x="1110"/>
        <item x="705"/>
        <item m="1" x="938"/>
        <item x="703"/>
        <item x="704"/>
        <item x="706"/>
        <item x="707"/>
        <item x="720"/>
        <item x="708"/>
        <item x="709"/>
        <item x="710"/>
        <item x="711"/>
        <item x="712"/>
        <item x="713"/>
        <item x="714"/>
        <item x="715"/>
        <item x="716"/>
        <item x="717"/>
        <item x="718"/>
        <item x="719"/>
        <item x="721"/>
        <item x="722"/>
        <item x="723"/>
        <item x="724"/>
        <item x="725"/>
        <item m="1" x="1015"/>
        <item x="726"/>
        <item x="727"/>
        <item x="730"/>
        <item m="1" x="1185"/>
        <item m="1" x="979"/>
        <item x="638"/>
        <item x="728"/>
        <item x="334"/>
        <item x="729"/>
        <item x="731"/>
        <item x="732"/>
        <item x="733"/>
        <item x="734"/>
        <item x="735"/>
        <item x="736"/>
        <item x="737"/>
        <item x="788"/>
        <item x="738"/>
        <item x="739"/>
        <item x="740"/>
        <item x="741"/>
        <item x="742"/>
        <item x="743"/>
        <item x="744"/>
        <item x="745"/>
        <item x="746"/>
        <item x="747"/>
        <item x="748"/>
        <item m="1" x="998"/>
        <item x="749"/>
        <item x="756"/>
        <item x="750"/>
        <item x="751"/>
        <item m="1" x="1069"/>
        <item x="752"/>
        <item x="753"/>
        <item x="754"/>
        <item x="755"/>
        <item x="757"/>
        <item x="594"/>
        <item x="758"/>
        <item x="759"/>
        <item x="760"/>
        <item x="761"/>
        <item x="762"/>
        <item x="763"/>
        <item x="764"/>
        <item x="765"/>
        <item x="766"/>
        <item x="767"/>
        <item x="768"/>
        <item m="1" x="939"/>
        <item x="923"/>
        <item x="770"/>
        <item x="771"/>
        <item x="772"/>
        <item x="769"/>
        <item x="773"/>
        <item m="1" x="925"/>
        <item x="774"/>
        <item x="775"/>
        <item x="776"/>
        <item x="777"/>
        <item x="778"/>
        <item m="1" x="934"/>
        <item x="780"/>
        <item x="781"/>
        <item x="782"/>
        <item x="783"/>
        <item x="527"/>
        <item m="1" x="929"/>
        <item x="784"/>
        <item x="785"/>
        <item x="786"/>
        <item x="787"/>
        <item x="789"/>
        <item x="790"/>
        <item x="791"/>
        <item x="792"/>
        <item x="793"/>
        <item x="794"/>
        <item x="795"/>
        <item x="796"/>
        <item x="802"/>
        <item x="797"/>
        <item x="798"/>
        <item x="799"/>
        <item x="800"/>
        <item x="801"/>
        <item x="803"/>
        <item x="804"/>
        <item x="805"/>
        <item x="806"/>
        <item x="812"/>
        <item x="807"/>
        <item x="808"/>
        <item m="1" x="931"/>
        <item x="809"/>
        <item x="810"/>
        <item m="1" x="936"/>
        <item x="811"/>
        <item m="1" x="930"/>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32"/>
        <item x="872"/>
        <item x="873"/>
        <item x="874"/>
        <item x="876"/>
        <item x="877"/>
        <item x="813"/>
        <item m="1" x="928"/>
        <item x="879"/>
        <item m="1" x="927"/>
        <item x="880"/>
        <item x="881"/>
        <item x="882"/>
        <item x="883"/>
        <item x="884"/>
        <item x="885"/>
        <item x="886"/>
        <item x="878"/>
        <item x="887"/>
        <item m="1" x="926"/>
        <item x="889"/>
        <item x="888"/>
        <item x="890"/>
        <item x="891"/>
        <item x="892"/>
        <item x="893"/>
        <item x="894"/>
        <item x="895"/>
        <item x="896"/>
        <item x="897"/>
        <item x="898"/>
        <item x="900"/>
        <item x="899"/>
        <item x="901"/>
        <item x="902"/>
        <item x="903"/>
        <item x="904"/>
        <item x="905"/>
        <item x="906"/>
        <item x="907"/>
        <item m="1" x="924"/>
        <item x="909"/>
        <item x="908"/>
        <item x="910"/>
        <item x="911"/>
        <item x="912"/>
        <item x="913"/>
        <item x="914"/>
        <item x="916"/>
        <item x="915"/>
        <item x="917"/>
        <item x="918"/>
        <item x="919"/>
        <item x="920"/>
        <item x="921"/>
        <item x="922"/>
        <item t="default" sd="0"/>
      </items>
    </pivotField>
    <pivotField axis="axisPage" showAll="0">
      <items count="1154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7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58"/>
        <item x="11459"/>
        <item x="11471"/>
        <item x="11472"/>
        <item x="11473"/>
        <item x="11474"/>
        <item x="11475"/>
        <item x="1147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78"/>
        <item x="11479"/>
        <item x="11480"/>
        <item x="11481"/>
        <item x="10279"/>
        <item x="11482"/>
        <item x="11483"/>
        <item x="11460"/>
        <item x="11461"/>
        <item x="11462"/>
        <item x="11463"/>
        <item x="11383"/>
        <item x="11384"/>
        <item x="11385"/>
        <item x="11386"/>
        <item x="11387"/>
        <item x="11388"/>
        <item x="11389"/>
        <item x="11390"/>
        <item x="11391"/>
        <item x="11392"/>
        <item x="11393"/>
        <item x="11394"/>
        <item x="11395"/>
        <item x="11396"/>
        <item x="11397"/>
        <item x="11398"/>
        <item x="11399"/>
        <item x="11400"/>
        <item x="11401"/>
        <item x="11402"/>
        <item x="11403"/>
        <item x="11469"/>
        <item x="11476"/>
        <item x="1148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64"/>
        <item x="11465"/>
        <item x="11466"/>
        <item x="11484"/>
        <item x="11489"/>
        <item x="11490"/>
        <item x="11428"/>
        <item x="11429"/>
        <item x="11430"/>
        <item x="11431"/>
        <item x="11432"/>
        <item x="11433"/>
        <item x="11434"/>
        <item x="11435"/>
        <item x="11436"/>
        <item x="11467"/>
        <item x="11487"/>
        <item x="11488"/>
        <item x="11427"/>
        <item x="11437"/>
        <item x="11468"/>
        <item x="11486"/>
        <item x="11491"/>
        <item x="11438"/>
        <item x="11439"/>
        <item x="11440"/>
        <item x="11441"/>
        <item x="11442"/>
        <item x="11443"/>
        <item x="11444"/>
        <item x="11445"/>
        <item x="11446"/>
        <item x="11447"/>
        <item x="11448"/>
        <item x="11449"/>
        <item x="11450"/>
        <item x="11451"/>
        <item x="11452"/>
        <item x="11453"/>
        <item x="11454"/>
        <item x="11455"/>
        <item x="11456"/>
        <item x="11457"/>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58">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1"/>
    </i>
    <i>
      <x v="262"/>
    </i>
    <i>
      <x v="264"/>
    </i>
    <i>
      <x v="265"/>
    </i>
    <i>
      <x v="266"/>
    </i>
    <i>
      <x v="268"/>
    </i>
    <i>
      <x v="269"/>
    </i>
    <i>
      <x v="273"/>
    </i>
    <i>
      <x v="276"/>
    </i>
    <i>
      <x v="280"/>
    </i>
    <i r="1">
      <x v="716"/>
    </i>
    <i r="1">
      <x v="1108"/>
    </i>
    <i r="1">
      <x v="1155"/>
    </i>
    <i>
      <x v="281"/>
    </i>
    <i r="1">
      <x v="418"/>
    </i>
    <i>
      <x v="282"/>
    </i>
    <i r="1">
      <x v="418"/>
    </i>
    <i>
      <x v="283"/>
    </i>
    <i r="1">
      <x v="1162"/>
    </i>
    <i>
      <x v="284"/>
    </i>
    <i r="1">
      <x v="700"/>
    </i>
    <i>
      <x v="285"/>
    </i>
    <i r="1">
      <x v="311"/>
    </i>
    <i r="1">
      <x v="1107"/>
    </i>
    <i r="1">
      <x v="1188"/>
    </i>
    <i>
      <x v="286"/>
    </i>
    <i r="1">
      <x v="311"/>
    </i>
    <i>
      <x v="287"/>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52" firstHeaderRow="0" firstDataRow="1" firstDataCol="1" rowPageCount="1" colPageCount="1"/>
  <pivotFields count="8">
    <pivotField axis="axisPage" showAll="0">
      <items count="1513">
        <item x="0"/>
        <item x="1"/>
        <item x="2"/>
        <item x="4"/>
        <item x="5"/>
        <item x="7"/>
        <item x="8"/>
        <item x="9"/>
        <item m="1" x="1365"/>
        <item x="10"/>
        <item x="11"/>
        <item m="1" x="1368"/>
        <item x="12"/>
        <item x="13"/>
        <item x="14"/>
        <item x="16"/>
        <item x="18"/>
        <item x="3"/>
        <item x="6"/>
        <item x="17"/>
        <item x="15"/>
        <item m="1" x="1370"/>
        <item m="1" x="1369"/>
        <item x="21"/>
        <item x="19"/>
        <item x="23"/>
        <item m="1" x="1371"/>
        <item x="24"/>
        <item x="20"/>
        <item x="28"/>
        <item m="1" x="1372"/>
        <item x="22"/>
        <item x="39"/>
        <item x="25"/>
        <item x="29"/>
        <item x="35"/>
        <item x="26"/>
        <item x="27"/>
        <item x="38"/>
        <item x="30"/>
        <item x="31"/>
        <item x="32"/>
        <item m="1" x="1373"/>
        <item x="37"/>
        <item m="1" x="1374"/>
        <item m="1" x="1375"/>
        <item x="44"/>
        <item x="34"/>
        <item x="40"/>
        <item x="33"/>
        <item x="36"/>
        <item x="60"/>
        <item x="42"/>
        <item m="1" x="1377"/>
        <item x="41"/>
        <item x="47"/>
        <item x="43"/>
        <item m="1" x="1376"/>
        <item x="50"/>
        <item x="45"/>
        <item x="46"/>
        <item x="52"/>
        <item m="1" x="1378"/>
        <item x="53"/>
        <item x="56"/>
        <item x="49"/>
        <item x="48"/>
        <item m="1" x="1379"/>
        <item x="51"/>
        <item m="1" x="1380"/>
        <item x="54"/>
        <item x="55"/>
        <item x="62"/>
        <item x="57"/>
        <item x="58"/>
        <item x="59"/>
        <item x="61"/>
        <item x="63"/>
        <item x="64"/>
        <item x="65"/>
        <item x="66"/>
        <item x="67"/>
        <item x="68"/>
        <item m="1" x="1381"/>
        <item m="1" x="1382"/>
        <item x="69"/>
        <item x="70"/>
        <item x="76"/>
        <item m="1" x="1383"/>
        <item m="1" x="1384"/>
        <item m="1" x="1385"/>
        <item x="71"/>
        <item x="72"/>
        <item x="73"/>
        <item x="74"/>
        <item x="75"/>
        <item x="77"/>
        <item x="78"/>
        <item x="79"/>
        <item m="1" x="1386"/>
        <item x="87"/>
        <item x="80"/>
        <item m="1" x="1387"/>
        <item x="81"/>
        <item x="82"/>
        <item x="83"/>
        <item x="84"/>
        <item x="85"/>
        <item x="86"/>
        <item x="88"/>
        <item x="89"/>
        <item x="90"/>
        <item x="91"/>
        <item m="1" x="1388"/>
        <item x="92"/>
        <item x="93"/>
        <item x="94"/>
        <item x="95"/>
        <item m="1" x="1389"/>
        <item x="96"/>
        <item m="1" x="1390"/>
        <item x="97"/>
        <item x="104"/>
        <item x="98"/>
        <item x="109"/>
        <item x="99"/>
        <item x="100"/>
        <item x="101"/>
        <item x="102"/>
        <item x="103"/>
        <item x="105"/>
        <item x="106"/>
        <item x="107"/>
        <item x="108"/>
        <item x="110"/>
        <item x="111"/>
        <item m="1" x="139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2"/>
        <item m="1" x="1393"/>
        <item x="140"/>
        <item x="166"/>
        <item x="145"/>
        <item x="142"/>
        <item x="190"/>
        <item x="143"/>
        <item m="1" x="139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5"/>
        <item x="178"/>
        <item x="179"/>
        <item x="180"/>
        <item x="181"/>
        <item x="141"/>
        <item x="154"/>
        <item x="168"/>
        <item x="182"/>
        <item x="184"/>
        <item x="216"/>
        <item m="1" x="1396"/>
        <item x="186"/>
        <item x="185"/>
        <item x="187"/>
        <item x="188"/>
        <item x="191"/>
        <item x="192"/>
        <item x="193"/>
        <item x="194"/>
        <item x="195"/>
        <item x="196"/>
        <item x="197"/>
        <item x="199"/>
        <item x="200"/>
        <item x="201"/>
        <item m="1" x="1476"/>
        <item m="1" x="1477"/>
        <item m="1" x="1501"/>
        <item m="1" x="1430"/>
        <item x="204"/>
        <item x="202"/>
        <item x="203"/>
        <item x="205"/>
        <item x="206"/>
        <item x="183"/>
        <item x="207"/>
        <item x="208"/>
        <item x="209"/>
        <item x="210"/>
        <item x="211"/>
        <item m="1" x="1431"/>
        <item m="1" x="1432"/>
        <item m="1" x="1433"/>
        <item m="1" x="1434"/>
        <item x="222"/>
        <item x="212"/>
        <item x="213"/>
        <item x="214"/>
        <item x="215"/>
        <item x="217"/>
        <item m="1" x="1502"/>
        <item x="218"/>
        <item x="219"/>
        <item x="220"/>
        <item m="1" x="1397"/>
        <item m="1" x="1398"/>
        <item x="221"/>
        <item x="223"/>
        <item x="224"/>
        <item x="228"/>
        <item x="229"/>
        <item x="230"/>
        <item x="231"/>
        <item x="232"/>
        <item x="233"/>
        <item x="234"/>
        <item x="235"/>
        <item x="241"/>
        <item x="236"/>
        <item x="237"/>
        <item x="238"/>
        <item x="239"/>
        <item x="240"/>
        <item x="242"/>
        <item x="243"/>
        <item m="1" x="1399"/>
        <item x="244"/>
        <item x="245"/>
        <item m="1" x="148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5"/>
        <item x="373"/>
        <item x="114"/>
        <item x="279"/>
        <item x="280"/>
        <item x="226"/>
        <item m="1" x="1400"/>
        <item x="281"/>
        <item x="282"/>
        <item m="1" x="1490"/>
        <item x="283"/>
        <item x="284"/>
        <item x="285"/>
        <item x="286"/>
        <item x="287"/>
        <item x="288"/>
        <item x="135"/>
        <item x="289"/>
        <item x="290"/>
        <item x="291"/>
        <item x="292"/>
        <item x="293"/>
        <item x="294"/>
        <item x="295"/>
        <item x="296"/>
        <item x="370"/>
        <item x="297"/>
        <item x="298"/>
        <item x="299"/>
        <item x="300"/>
        <item x="301"/>
        <item m="1" x="1495"/>
        <item x="303"/>
        <item x="302"/>
        <item x="304"/>
        <item m="1" x="1486"/>
        <item x="312"/>
        <item x="309"/>
        <item x="308"/>
        <item m="1" x="1508"/>
        <item x="305"/>
        <item x="311"/>
        <item x="306"/>
        <item x="307"/>
        <item x="227"/>
        <item x="310"/>
        <item x="313"/>
        <item x="314"/>
        <item x="315"/>
        <item x="316"/>
        <item x="321"/>
        <item x="317"/>
        <item x="318"/>
        <item x="320"/>
        <item x="319"/>
        <item x="322"/>
        <item x="323"/>
        <item x="324"/>
        <item x="325"/>
        <item x="326"/>
        <item x="327"/>
        <item x="328"/>
        <item m="1" x="1436"/>
        <item x="329"/>
        <item x="330"/>
        <item x="331"/>
        <item x="332"/>
        <item x="333"/>
        <item x="334"/>
        <item m="1" x="1426"/>
        <item m="1" x="1427"/>
        <item m="1" x="1428"/>
        <item m="1" x="1429"/>
        <item m="1" x="1489"/>
        <item x="336"/>
        <item x="335"/>
        <item x="337"/>
        <item x="338"/>
        <item x="339"/>
        <item x="351"/>
        <item x="340"/>
        <item x="341"/>
        <item x="342"/>
        <item m="1" x="1401"/>
        <item x="343"/>
        <item x="344"/>
        <item x="345"/>
        <item x="346"/>
        <item x="361"/>
        <item x="347"/>
        <item x="348"/>
        <item x="349"/>
        <item x="350"/>
        <item x="355"/>
        <item x="352"/>
        <item x="354"/>
        <item x="353"/>
        <item x="371"/>
        <item x="362"/>
        <item x="356"/>
        <item x="357"/>
        <item x="358"/>
        <item x="359"/>
        <item x="360"/>
        <item m="1" x="1402"/>
        <item x="363"/>
        <item x="364"/>
        <item x="365"/>
        <item x="366"/>
        <item x="367"/>
        <item x="368"/>
        <item x="369"/>
        <item m="1" x="1403"/>
        <item m="1" x="1496"/>
        <item m="1" x="1497"/>
        <item x="372"/>
        <item x="374"/>
        <item m="1" x="1404"/>
        <item x="378"/>
        <item x="381"/>
        <item x="375"/>
        <item x="376"/>
        <item x="377"/>
        <item m="1" x="1405"/>
        <item x="379"/>
        <item x="380"/>
        <item x="382"/>
        <item x="383"/>
        <item x="384"/>
        <item x="385"/>
        <item m="1" x="1503"/>
        <item m="1" x="1498"/>
        <item x="386"/>
        <item x="387"/>
        <item x="388"/>
        <item m="1" x="1406"/>
        <item m="1" x="1407"/>
        <item x="389"/>
        <item x="390"/>
        <item x="393"/>
        <item x="391"/>
        <item x="392"/>
        <item x="394"/>
        <item x="395"/>
        <item x="396"/>
        <item x="397"/>
        <item x="398"/>
        <item x="399"/>
        <item m="1" x="1408"/>
        <item x="400"/>
        <item x="401"/>
        <item x="402"/>
        <item x="403"/>
        <item x="404"/>
        <item x="405"/>
        <item m="1" x="1409"/>
        <item x="406"/>
        <item x="407"/>
        <item x="409"/>
        <item x="410"/>
        <item x="411"/>
        <item x="412"/>
        <item m="1" x="1437"/>
        <item x="413"/>
        <item x="414"/>
        <item x="415"/>
        <item x="408"/>
        <item x="416"/>
        <item m="1" x="1510"/>
        <item x="421"/>
        <item m="1" x="1481"/>
        <item x="417"/>
        <item x="418"/>
        <item x="420"/>
        <item m="1" x="1504"/>
        <item x="419"/>
        <item m="1" x="1438"/>
        <item x="422"/>
        <item x="423"/>
        <item x="424"/>
        <item x="425"/>
        <item x="426"/>
        <item x="427"/>
        <item x="428"/>
        <item x="429"/>
        <item x="430"/>
        <item x="431"/>
        <item x="432"/>
        <item x="433"/>
        <item x="434"/>
        <item x="435"/>
        <item x="436"/>
        <item x="437"/>
        <item x="438"/>
        <item x="439"/>
        <item x="440"/>
        <item x="441"/>
        <item x="442"/>
        <item x="443"/>
        <item m="1" x="1492"/>
        <item x="444"/>
        <item x="445"/>
        <item x="446"/>
        <item m="1" x="1491"/>
        <item x="447"/>
        <item m="1" x="1494"/>
        <item x="448"/>
        <item m="1" x="1506"/>
        <item x="449"/>
        <item x="450"/>
        <item m="1" x="1410"/>
        <item x="451"/>
        <item x="452"/>
        <item x="453"/>
        <item x="454"/>
        <item x="455"/>
        <item m="1" x="1439"/>
        <item x="456"/>
        <item x="457"/>
        <item x="458"/>
        <item x="459"/>
        <item x="460"/>
        <item x="461"/>
        <item x="462"/>
        <item m="1" x="1411"/>
        <item x="463"/>
        <item x="464"/>
        <item x="465"/>
        <item x="466"/>
        <item x="467"/>
        <item x="468"/>
        <item x="469"/>
        <item x="470"/>
        <item x="471"/>
        <item x="472"/>
        <item m="1" x="1460"/>
        <item x="473"/>
        <item x="474"/>
        <item x="475"/>
        <item x="476"/>
        <item x="477"/>
        <item m="1" x="1461"/>
        <item x="478"/>
        <item x="479"/>
        <item x="480"/>
        <item x="481"/>
        <item m="1" x="1440"/>
        <item x="482"/>
        <item x="483"/>
        <item x="484"/>
        <item x="485"/>
        <item x="486"/>
        <item x="487"/>
        <item x="488"/>
        <item x="489"/>
        <item x="490"/>
        <item x="491"/>
        <item x="492"/>
        <item x="493"/>
        <item x="494"/>
        <item x="495"/>
        <item x="496"/>
        <item m="1" x="1421"/>
        <item x="498"/>
        <item x="497"/>
        <item x="499"/>
        <item x="500"/>
        <item x="501"/>
        <item x="502"/>
        <item x="503"/>
        <item m="1" x="1422"/>
        <item x="505"/>
        <item x="506"/>
        <item x="507"/>
        <item x="508"/>
        <item x="509"/>
        <item x="510"/>
        <item x="511"/>
        <item m="1" x="1441"/>
        <item m="1" x="1442"/>
        <item m="1" x="1443"/>
        <item m="1" x="1444"/>
        <item m="1" x="1445"/>
        <item x="512"/>
        <item x="513"/>
        <item x="514"/>
        <item x="515"/>
        <item x="516"/>
        <item x="517"/>
        <item x="518"/>
        <item x="519"/>
        <item x="520"/>
        <item x="521"/>
        <item x="522"/>
        <item x="523"/>
        <item x="524"/>
        <item x="525"/>
        <item x="526"/>
        <item x="527"/>
        <item x="528"/>
        <item x="529"/>
        <item x="530"/>
        <item x="531"/>
        <item x="532"/>
        <item m="1" x="1446"/>
        <item x="538"/>
        <item x="533"/>
        <item x="534"/>
        <item x="535"/>
        <item x="536"/>
        <item x="537"/>
        <item x="542"/>
        <item x="539"/>
        <item x="540"/>
        <item x="541"/>
        <item x="543"/>
        <item x="544"/>
        <item x="545"/>
        <item x="546"/>
        <item x="547"/>
        <item x="549"/>
        <item x="550"/>
        <item x="551"/>
        <item x="552"/>
        <item x="553"/>
        <item x="554"/>
        <item x="555"/>
        <item m="1" x="146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3"/>
        <item x="607"/>
        <item x="611"/>
        <item x="612"/>
        <item x="613"/>
        <item x="614"/>
        <item x="608"/>
        <item x="609"/>
        <item x="610"/>
        <item x="615"/>
        <item x="616"/>
        <item m="1" x="1464"/>
        <item x="617"/>
        <item x="618"/>
        <item m="1" x="1465"/>
        <item x="619"/>
        <item x="620"/>
        <item x="621"/>
        <item m="1" x="1466"/>
        <item x="622"/>
        <item m="1" x="1467"/>
        <item x="624"/>
        <item x="623"/>
        <item x="625"/>
        <item x="627"/>
        <item x="629"/>
        <item x="630"/>
        <item x="631"/>
        <item x="632"/>
        <item x="633"/>
        <item x="634"/>
        <item m="1" x="1447"/>
        <item x="648"/>
        <item x="635"/>
        <item m="1" x="1423"/>
        <item m="1" x="1448"/>
        <item x="636"/>
        <item x="637"/>
        <item x="626"/>
        <item x="641"/>
        <item x="642"/>
        <item x="643"/>
        <item m="1" x="1449"/>
        <item x="628"/>
        <item x="644"/>
        <item x="645"/>
        <item x="646"/>
        <item m="1" x="1412"/>
        <item x="647"/>
        <item x="649"/>
        <item x="650"/>
        <item x="640"/>
        <item x="651"/>
        <item x="652"/>
        <item m="1" x="1500"/>
        <item x="653"/>
        <item m="1" x="1468"/>
        <item m="1" x="1469"/>
        <item m="1" x="1450"/>
        <item x="654"/>
        <item m="1" x="1451"/>
        <item x="655"/>
        <item x="656"/>
        <item x="657"/>
        <item x="658"/>
        <item x="659"/>
        <item x="639"/>
        <item x="660"/>
        <item x="662"/>
        <item x="665"/>
        <item x="663"/>
        <item x="664"/>
        <item x="638"/>
        <item x="661"/>
        <item x="666"/>
        <item x="667"/>
        <item x="668"/>
        <item x="669"/>
        <item x="670"/>
        <item x="671"/>
        <item x="672"/>
        <item x="673"/>
        <item x="674"/>
        <item m="1" x="1413"/>
        <item x="675"/>
        <item m="1" x="1414"/>
        <item x="679"/>
        <item x="676"/>
        <item x="677"/>
        <item x="678"/>
        <item x="680"/>
        <item m="1" x="1483"/>
        <item x="682"/>
        <item x="681"/>
        <item x="683"/>
        <item x="684"/>
        <item x="685"/>
        <item x="686"/>
        <item x="687"/>
        <item x="688"/>
        <item x="697"/>
        <item x="689"/>
        <item x="690"/>
        <item x="691"/>
        <item x="705"/>
        <item x="700"/>
        <item x="692"/>
        <item x="693"/>
        <item x="694"/>
        <item m="1" x="1485"/>
        <item x="695"/>
        <item x="696"/>
        <item x="698"/>
        <item x="699"/>
        <item x="701"/>
        <item m="1" x="1417"/>
        <item x="702"/>
        <item x="706"/>
        <item x="703"/>
        <item x="704"/>
        <item x="707"/>
        <item x="717"/>
        <item x="709"/>
        <item x="710"/>
        <item x="711"/>
        <item x="712"/>
        <item x="713"/>
        <item x="714"/>
        <item x="715"/>
        <item x="716"/>
        <item m="1" x="1452"/>
        <item x="718"/>
        <item x="719"/>
        <item x="720"/>
        <item m="1" x="1415"/>
        <item m="1" x="1416"/>
        <item m="1" x="1418"/>
        <item x="726"/>
        <item x="721"/>
        <item x="722"/>
        <item x="723"/>
        <item x="724"/>
        <item x="725"/>
        <item x="727"/>
        <item x="758"/>
        <item x="728"/>
        <item x="729"/>
        <item x="730"/>
        <item m="1" x="1499"/>
        <item m="1" x="1479"/>
        <item x="731"/>
        <item x="732"/>
        <item x="733"/>
        <item m="1" x="1488"/>
        <item x="734"/>
        <item x="735"/>
        <item x="736"/>
        <item x="737"/>
        <item x="738"/>
        <item x="739"/>
        <item x="740"/>
        <item x="741"/>
        <item x="742"/>
        <item x="765"/>
        <item x="743"/>
        <item x="744"/>
        <item x="745"/>
        <item x="746"/>
        <item x="753"/>
        <item x="747"/>
        <item m="1" x="1419"/>
        <item x="748"/>
        <item x="749"/>
        <item x="750"/>
        <item x="751"/>
        <item x="767"/>
        <item x="752"/>
        <item x="754"/>
        <item x="755"/>
        <item x="756"/>
        <item x="757"/>
        <item m="1" x="1453"/>
        <item x="759"/>
        <item m="1" x="1470"/>
        <item x="760"/>
        <item m="1" x="1454"/>
        <item x="761"/>
        <item x="762"/>
        <item m="1" x="1480"/>
        <item x="763"/>
        <item m="1" x="1478"/>
        <item x="764"/>
        <item x="766"/>
        <item x="768"/>
        <item m="1" x="1475"/>
        <item x="769"/>
        <item x="770"/>
        <item x="771"/>
        <item x="772"/>
        <item x="773"/>
        <item x="774"/>
        <item x="775"/>
        <item x="776"/>
        <item x="777"/>
        <item x="778"/>
        <item x="779"/>
        <item x="780"/>
        <item x="781"/>
        <item x="782"/>
        <item x="783"/>
        <item x="784"/>
        <item x="785"/>
        <item x="786"/>
        <item x="787"/>
        <item x="788"/>
        <item x="789"/>
        <item x="790"/>
        <item x="791"/>
        <item m="1" x="1455"/>
        <item x="792"/>
        <item m="1" x="1456"/>
        <item x="793"/>
        <item x="799"/>
        <item x="794"/>
        <item x="795"/>
        <item x="796"/>
        <item x="797"/>
        <item x="798"/>
        <item x="800"/>
        <item x="802"/>
        <item x="801"/>
        <item m="1" x="1457"/>
        <item x="803"/>
        <item x="804"/>
        <item x="805"/>
        <item x="808"/>
        <item x="810"/>
        <item x="809"/>
        <item m="1" x="1484"/>
        <item x="812"/>
        <item x="807"/>
        <item m="1" x="1482"/>
        <item x="819"/>
        <item m="1" x="1507"/>
        <item x="811"/>
        <item x="813"/>
        <item x="815"/>
        <item x="816"/>
        <item x="806"/>
        <item x="814"/>
        <item x="817"/>
        <item m="1" x="1424"/>
        <item x="821"/>
        <item x="822"/>
        <item m="1" x="1471"/>
        <item x="824"/>
        <item x="829"/>
        <item x="827"/>
        <item x="823"/>
        <item x="828"/>
        <item x="833"/>
        <item x="831"/>
        <item x="832"/>
        <item x="830"/>
        <item x="708"/>
        <item x="837"/>
        <item x="838"/>
        <item x="835"/>
        <item x="840"/>
        <item x="841"/>
        <item x="842"/>
        <item m="1" x="1505"/>
        <item x="834"/>
        <item m="1" x="1493"/>
        <item m="1" x="1425"/>
        <item x="820"/>
        <item x="836"/>
        <item x="839"/>
        <item x="846"/>
        <item x="845"/>
        <item x="847"/>
        <item x="844"/>
        <item m="1" x="1472"/>
        <item x="849"/>
        <item x="848"/>
        <item x="843"/>
        <item m="1" x="1509"/>
        <item x="850"/>
        <item x="852"/>
        <item x="853"/>
        <item x="854"/>
        <item x="856"/>
        <item x="857"/>
        <item x="851"/>
        <item x="858"/>
        <item x="859"/>
        <item m="1" x="1357"/>
        <item x="818"/>
        <item x="855"/>
        <item x="826"/>
        <item x="860"/>
        <item x="862"/>
        <item x="861"/>
        <item x="863"/>
        <item x="864"/>
        <item x="865"/>
        <item x="868"/>
        <item x="866"/>
        <item x="867"/>
        <item x="870"/>
        <item x="871"/>
        <item x="872"/>
        <item x="874"/>
        <item m="1" x="1473"/>
        <item x="873"/>
        <item x="877"/>
        <item x="879"/>
        <item x="878"/>
        <item x="876"/>
        <item x="880"/>
        <item x="881"/>
        <item x="883"/>
        <item m="1" x="1474"/>
        <item x="875"/>
        <item x="882"/>
        <item x="884"/>
        <item x="886"/>
        <item x="887"/>
        <item x="885"/>
        <item x="825"/>
        <item x="888"/>
        <item x="889"/>
        <item x="890"/>
        <item x="891"/>
        <item m="1" x="1420"/>
        <item x="892"/>
        <item x="893"/>
        <item x="894"/>
        <item x="898"/>
        <item x="896"/>
        <item x="900"/>
        <item x="895"/>
        <item x="897"/>
        <item x="902"/>
        <item x="903"/>
        <item x="904"/>
        <item x="905"/>
        <item x="901"/>
        <item x="899"/>
        <item x="906"/>
        <item x="869"/>
        <item m="1" x="1458"/>
        <item x="908"/>
        <item x="907"/>
        <item x="909"/>
        <item m="1" x="145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1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60"/>
        <item x="1156"/>
        <item x="1154"/>
        <item x="1159"/>
        <item x="1158"/>
        <item x="1162"/>
        <item x="1133"/>
        <item x="1123"/>
        <item x="1164"/>
        <item x="1161"/>
        <item x="1163"/>
        <item x="1165"/>
        <item x="1166"/>
        <item x="1167"/>
        <item x="1168"/>
        <item x="1169"/>
        <item x="1171"/>
        <item x="1173"/>
        <item x="1174"/>
        <item m="1" x="135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6"/>
        <item m="1" x="1364"/>
        <item m="1" x="1367"/>
        <item m="1" x="1361"/>
        <item m="1" x="1362"/>
        <item x="1210"/>
        <item x="1213"/>
        <item x="1205"/>
        <item x="1209"/>
        <item x="1211"/>
        <item x="1208"/>
        <item x="1204"/>
        <item x="1206"/>
        <item x="1214"/>
        <item x="1215"/>
        <item x="1207"/>
        <item x="1212"/>
        <item m="1" x="1356"/>
        <item x="1217"/>
        <item x="1222"/>
        <item x="1223"/>
        <item x="1225"/>
        <item m="1" x="1363"/>
        <item x="1219"/>
        <item x="1221"/>
        <item x="1224"/>
        <item x="1218"/>
        <item x="1228"/>
        <item x="1227"/>
        <item x="1229"/>
        <item x="1226"/>
        <item m="1" x="1358"/>
        <item x="1216"/>
        <item x="1232"/>
        <item x="1231"/>
        <item x="1233"/>
        <item x="1234"/>
        <item x="1236"/>
        <item x="1237"/>
        <item x="1239"/>
        <item x="1243"/>
        <item x="1244"/>
        <item x="1245"/>
        <item x="1248"/>
        <item x="1249"/>
        <item x="1242"/>
        <item m="1" x="1359"/>
        <item m="1" x="1354"/>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5"/>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x="1351"/>
        <item x="1352"/>
        <item t="default"/>
      </items>
    </pivotField>
    <pivotField axis="axisRow" showAll="0">
      <items count="174">
        <item x="48"/>
        <item x="50"/>
        <item x="39"/>
        <item x="37"/>
        <item x="40"/>
        <item x="0"/>
        <item x="24"/>
        <item x="34"/>
        <item x="31"/>
        <item x="20"/>
        <item x="25"/>
        <item x="29"/>
        <item x="16"/>
        <item m="1" x="15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58"/>
        <item x="44"/>
        <item x="47"/>
        <item x="49"/>
        <item m="1" x="159"/>
        <item x="27"/>
        <item x="52"/>
        <item x="51"/>
        <item x="53"/>
        <item x="54"/>
        <item x="55"/>
        <item x="56"/>
        <item x="57"/>
        <item x="58"/>
        <item x="59"/>
        <item x="60"/>
        <item x="61"/>
        <item x="62"/>
        <item x="63"/>
        <item x="64"/>
        <item x="65"/>
        <item x="66"/>
        <item x="70"/>
        <item m="1" x="162"/>
        <item x="67"/>
        <item x="69"/>
        <item m="1" x="157"/>
        <item x="71"/>
        <item x="72"/>
        <item x="73"/>
        <item m="1" x="165"/>
        <item x="132"/>
        <item m="1" x="167"/>
        <item x="77"/>
        <item x="76"/>
        <item x="82"/>
        <item x="74"/>
        <item x="75"/>
        <item x="68"/>
        <item x="78"/>
        <item x="79"/>
        <item m="1" x="164"/>
        <item x="80"/>
        <item x="81"/>
        <item m="1" x="166"/>
        <item sd="0" x="83"/>
        <item sd="0" x="85"/>
        <item x="84"/>
        <item x="86"/>
        <item x="87"/>
        <item x="89"/>
        <item x="90"/>
        <item x="91"/>
        <item x="92"/>
        <item x="93"/>
        <item x="94"/>
        <item x="95"/>
        <item x="96"/>
        <item m="1" x="170"/>
        <item m="1" x="171"/>
        <item m="1" x="161"/>
        <item x="97"/>
        <item x="100"/>
        <item m="1" x="169"/>
        <item x="101"/>
        <item x="110"/>
        <item x="106"/>
        <item x="88"/>
        <item x="102"/>
        <item x="112"/>
        <item x="113"/>
        <item m="1" x="172"/>
        <item x="108"/>
        <item x="115"/>
        <item m="1" x="163"/>
        <item x="116"/>
        <item x="98"/>
        <item x="99"/>
        <item x="103"/>
        <item x="114"/>
        <item x="107"/>
        <item x="117"/>
        <item x="118"/>
        <item x="119"/>
        <item x="120"/>
        <item m="1" x="160"/>
        <item x="121"/>
        <item x="104"/>
        <item x="122"/>
        <item x="105"/>
        <item x="111"/>
        <item x="109"/>
        <item m="1" x="155"/>
        <item x="123"/>
        <item m="1" x="154"/>
        <item x="124"/>
        <item x="125"/>
        <item x="126"/>
        <item m="1" x="152"/>
        <item x="130"/>
        <item x="128"/>
        <item x="131"/>
        <item x="133"/>
        <item m="1" x="153"/>
        <item x="129"/>
        <item x="135"/>
        <item x="136"/>
        <item x="134"/>
        <item x="137"/>
        <item x="138"/>
        <item x="139"/>
        <item x="127"/>
        <item x="140"/>
        <item x="141"/>
        <item x="143"/>
        <item x="144"/>
        <item x="145"/>
        <item x="147"/>
        <item x="148"/>
        <item x="146"/>
        <item x="142"/>
        <item x="150"/>
        <item m="1" x="151"/>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47">
    <i>
      <x v="9"/>
    </i>
    <i>
      <x v="62"/>
    </i>
    <i>
      <x v="33"/>
    </i>
    <i>
      <x v="52"/>
    </i>
    <i>
      <x v="4"/>
    </i>
    <i>
      <x v="30"/>
    </i>
    <i>
      <x v="13"/>
    </i>
    <i>
      <x v="11"/>
    </i>
    <i>
      <x v="76"/>
    </i>
    <i>
      <x v="66"/>
    </i>
    <i r="1">
      <x v="117"/>
    </i>
    <i r="1">
      <x v="122"/>
    </i>
    <i r="1">
      <x v="138"/>
    </i>
    <i r="1">
      <x v="145"/>
    </i>
    <i r="1">
      <x v="146"/>
    </i>
    <i r="1">
      <x v="153"/>
    </i>
    <i r="1">
      <x v="158"/>
    </i>
    <i r="1">
      <x v="160"/>
    </i>
    <i r="1">
      <x v="163"/>
    </i>
    <i r="1">
      <x v="164"/>
    </i>
    <i>
      <x v="78"/>
    </i>
    <i>
      <x v="7"/>
    </i>
    <i>
      <x v="45"/>
    </i>
    <i>
      <x v="22"/>
    </i>
    <i>
      <x v="14"/>
    </i>
    <i>
      <x v="20"/>
    </i>
    <i>
      <x v="10"/>
    </i>
    <i>
      <x v="75"/>
    </i>
    <i>
      <x v="63"/>
    </i>
    <i>
      <x v="23"/>
    </i>
    <i>
      <x v="8"/>
    </i>
    <i>
      <x v="19"/>
    </i>
    <i>
      <x v="44"/>
    </i>
    <i>
      <x v="6"/>
    </i>
    <i>
      <x v="12"/>
    </i>
    <i>
      <x v="64"/>
    </i>
    <i>
      <x v="65"/>
    </i>
    <i>
      <x v="71"/>
    </i>
    <i>
      <x v="5"/>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12">
        <item x="249"/>
        <item m="1" x="2509"/>
        <item m="1" x="2464"/>
        <item m="1" x="2463"/>
        <item m="1" x="2477"/>
        <item m="1" x="2467"/>
        <item m="1" x="2429"/>
        <item m="1" x="2448"/>
        <item m="1" x="2455"/>
        <item m="1" x="2475"/>
        <item m="1" x="2454"/>
        <item m="1" x="2483"/>
        <item m="1" x="2491"/>
        <item m="1" x="2452"/>
        <item m="1" x="2498"/>
        <item m="1" x="2445"/>
        <item m="1" x="2503"/>
        <item m="1" x="2458"/>
        <item m="1" x="2418"/>
        <item m="1" x="2507"/>
        <item m="1" x="2510"/>
        <item m="1" x="2425"/>
        <item m="1" x="2466"/>
        <item m="1" x="2420"/>
        <item m="1" x="2421"/>
        <item m="1" x="2423"/>
        <item m="1" x="2437"/>
        <item m="1" x="2438"/>
        <item m="1" x="2484"/>
        <item m="1" x="2472"/>
        <item m="1" x="2473"/>
        <item m="1" x="2478"/>
        <item m="1" x="2489"/>
        <item m="1" x="2468"/>
        <item m="1" x="2430"/>
        <item m="1" x="2435"/>
        <item m="1" x="2442"/>
        <item m="1" x="2492"/>
        <item x="0"/>
        <item m="1" x="2479"/>
        <item m="1" x="2485"/>
        <item m="1" x="2443"/>
        <item x="1"/>
        <item m="1" x="2486"/>
        <item m="1" x="2505"/>
        <item x="2"/>
        <item x="3"/>
        <item m="1" x="2449"/>
        <item m="1" x="2500"/>
        <item m="1" x="2446"/>
        <item m="1" x="2496"/>
        <item m="1" x="2504"/>
        <item m="1" x="2508"/>
        <item x="4"/>
        <item m="1" x="2419"/>
        <item x="5"/>
        <item x="6"/>
        <item m="1" x="246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71"/>
        <item x="157"/>
        <item x="158"/>
        <item x="159"/>
        <item x="160"/>
        <item x="161"/>
        <item x="162"/>
        <item x="163"/>
        <item x="164"/>
        <item x="165"/>
        <item x="166"/>
        <item x="167"/>
        <item x="168"/>
        <item x="169"/>
        <item m="1" x="245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0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5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59"/>
        <item x="276"/>
        <item x="277"/>
        <item x="278"/>
        <item x="275"/>
        <item m="1" x="2456"/>
        <item x="279"/>
        <item x="280"/>
        <item x="281"/>
        <item x="282"/>
        <item x="283"/>
        <item x="284"/>
        <item x="285"/>
        <item x="286"/>
        <item x="287"/>
        <item x="288"/>
        <item x="289"/>
        <item x="290"/>
        <item x="291"/>
        <item x="292"/>
        <item x="293"/>
        <item x="294"/>
        <item x="295"/>
        <item x="296"/>
        <item m="1" x="2460"/>
        <item x="297"/>
        <item x="298"/>
        <item x="299"/>
        <item m="1" x="2462"/>
        <item x="300"/>
        <item x="302"/>
        <item x="303"/>
        <item x="301"/>
        <item x="304"/>
        <item x="305"/>
        <item x="306"/>
        <item x="307"/>
        <item x="308"/>
        <item x="309"/>
        <item x="310"/>
        <item x="311"/>
        <item x="312"/>
        <item m="1" x="2426"/>
        <item x="313"/>
        <item m="1" x="2428"/>
        <item x="314"/>
        <item x="315"/>
        <item x="316"/>
        <item x="317"/>
        <item x="318"/>
        <item x="319"/>
        <item x="320"/>
        <item x="321"/>
        <item m="1" x="2474"/>
        <item x="323"/>
        <item x="324"/>
        <item x="325"/>
        <item x="326"/>
        <item x="322"/>
        <item x="327"/>
        <item x="328"/>
        <item x="329"/>
        <item x="330"/>
        <item x="331"/>
        <item m="1" x="2465"/>
        <item x="332"/>
        <item m="1" x="2427"/>
        <item x="333"/>
        <item x="334"/>
        <item x="335"/>
        <item x="336"/>
        <item x="337"/>
        <item x="338"/>
        <item x="344"/>
        <item m="1" x="243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24"/>
        <item x="375"/>
        <item x="376"/>
        <item x="373"/>
        <item x="377"/>
        <item x="378"/>
        <item x="379"/>
        <item x="380"/>
        <item m="1" x="2469"/>
        <item x="381"/>
        <item x="382"/>
        <item x="383"/>
        <item x="384"/>
        <item x="385"/>
        <item x="386"/>
        <item x="387"/>
        <item x="388"/>
        <item x="389"/>
        <item x="390"/>
        <item x="391"/>
        <item x="392"/>
        <item x="393"/>
        <item x="394"/>
        <item x="395"/>
        <item x="396"/>
        <item x="397"/>
        <item x="399"/>
        <item x="400"/>
        <item x="401"/>
        <item x="398"/>
        <item x="402"/>
        <item m="1" x="2470"/>
        <item x="403"/>
        <item x="404"/>
        <item x="405"/>
        <item x="406"/>
        <item x="407"/>
        <item x="408"/>
        <item x="409"/>
        <item m="1" x="2436"/>
        <item x="410"/>
        <item x="411"/>
        <item x="421"/>
        <item x="412"/>
        <item x="413"/>
        <item x="414"/>
        <item x="415"/>
        <item x="416"/>
        <item x="417"/>
        <item m="1" x="2490"/>
        <item x="418"/>
        <item x="419"/>
        <item x="420"/>
        <item x="423"/>
        <item x="443"/>
        <item x="424"/>
        <item x="422"/>
        <item x="425"/>
        <item x="426"/>
        <item x="427"/>
        <item x="428"/>
        <item x="429"/>
        <item x="430"/>
        <item x="431"/>
        <item x="432"/>
        <item m="1" x="2482"/>
        <item x="433"/>
        <item x="434"/>
        <item x="435"/>
        <item x="436"/>
        <item x="438"/>
        <item x="437"/>
        <item x="439"/>
        <item x="440"/>
        <item x="442"/>
        <item x="441"/>
        <item x="445"/>
        <item x="446"/>
        <item x="447"/>
        <item x="444"/>
        <item x="448"/>
        <item x="449"/>
        <item x="450"/>
        <item x="451"/>
        <item x="452"/>
        <item x="453"/>
        <item x="454"/>
        <item x="455"/>
        <item x="456"/>
        <item x="457"/>
        <item m="1" x="2444"/>
        <item x="458"/>
        <item x="459"/>
        <item m="1" x="2493"/>
        <item x="460"/>
        <item x="461"/>
        <item x="462"/>
        <item x="463"/>
        <item m="1" x="2502"/>
        <item x="464"/>
        <item x="465"/>
        <item x="466"/>
        <item x="467"/>
        <item x="468"/>
        <item x="469"/>
        <item x="470"/>
        <item m="1" x="2481"/>
        <item x="471"/>
        <item x="472"/>
        <item x="473"/>
        <item x="474"/>
        <item x="475"/>
        <item x="476"/>
        <item x="477"/>
        <item x="478"/>
        <item x="479"/>
        <item x="480"/>
        <item x="481"/>
        <item x="482"/>
        <item x="483"/>
        <item x="484"/>
        <item m="1" x="2457"/>
        <item x="490"/>
        <item x="485"/>
        <item x="486"/>
        <item x="487"/>
        <item x="488"/>
        <item x="489"/>
        <item x="491"/>
        <item x="492"/>
        <item m="1" x="2450"/>
        <item m="1" x="2494"/>
        <item x="503"/>
        <item m="1" x="2497"/>
        <item x="493"/>
        <item x="494"/>
        <item x="504"/>
        <item x="495"/>
        <item x="496"/>
        <item x="497"/>
        <item x="498"/>
        <item x="499"/>
        <item x="500"/>
        <item x="501"/>
        <item x="502"/>
        <item x="505"/>
        <item x="506"/>
        <item x="507"/>
        <item x="508"/>
        <item m="1" x="244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16"/>
        <item x="564"/>
        <item x="565"/>
        <item x="566"/>
        <item x="567"/>
        <item x="568"/>
        <item x="569"/>
        <item x="570"/>
        <item x="571"/>
        <item x="572"/>
        <item x="573"/>
        <item x="574"/>
        <item m="1" x="242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33"/>
        <item x="698"/>
        <item x="708"/>
        <item x="709"/>
        <item x="710"/>
        <item x="699"/>
        <item x="700"/>
        <item x="701"/>
        <item x="702"/>
        <item x="703"/>
        <item x="704"/>
        <item x="705"/>
        <item x="706"/>
        <item x="707"/>
        <item x="711"/>
        <item x="726"/>
        <item x="727"/>
        <item x="734"/>
        <item x="712"/>
        <item x="728"/>
        <item x="729"/>
        <item m="1" x="248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39"/>
        <item x="753"/>
        <item m="1" x="2441"/>
        <item x="740"/>
        <item x="754"/>
        <item x="741"/>
        <item x="742"/>
        <item x="743"/>
        <item x="744"/>
        <item x="745"/>
        <item x="746"/>
        <item x="747"/>
        <item x="755"/>
        <item x="748"/>
        <item x="757"/>
        <item x="758"/>
        <item x="769"/>
        <item x="759"/>
        <item m="1" x="2488"/>
        <item x="760"/>
        <item x="761"/>
        <item x="770"/>
        <item m="1" x="2495"/>
        <item x="762"/>
        <item x="771"/>
        <item x="763"/>
        <item x="764"/>
        <item x="765"/>
        <item x="766"/>
        <item x="772"/>
        <item x="773"/>
        <item x="767"/>
        <item x="768"/>
        <item x="774"/>
        <item x="775"/>
        <item x="790"/>
        <item x="776"/>
        <item x="791"/>
        <item x="777"/>
        <item x="778"/>
        <item x="792"/>
        <item x="779"/>
        <item x="780"/>
        <item x="781"/>
        <item x="782"/>
        <item x="793"/>
        <item x="783"/>
        <item x="794"/>
        <item x="795"/>
        <item x="241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0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76"/>
        <item x="944"/>
        <item m="1" x="244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8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9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17"/>
        <item x="1583"/>
        <item x="1577"/>
        <item x="1578"/>
        <item x="1576"/>
        <item x="1579"/>
        <item x="1580"/>
        <item x="1586"/>
        <item x="1587"/>
        <item x="1581"/>
        <item x="1582"/>
        <item x="1588"/>
        <item x="1589"/>
        <item x="1590"/>
        <item x="1602"/>
        <item x="1612"/>
        <item m="1" x="243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1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t="default"/>
      </items>
    </pivotField>
    <pivotField axis="axisRow" showAll="0">
      <items count="289">
        <item sd="0" x="43"/>
        <item sd="0" x="46"/>
        <item sd="0" x="45"/>
        <item sd="0" x="35"/>
        <item sd="0" m="1" x="201"/>
        <item sd="0" x="44"/>
        <item sd="0" m="1" x="215"/>
        <item sd="0" m="1" x="237"/>
        <item sd="0" x="42"/>
        <item sd="0" x="41"/>
        <item sd="0" x="40"/>
        <item sd="0" x="39"/>
        <item sd="0" x="38"/>
        <item sd="0" x="37"/>
        <item sd="0" x="20"/>
        <item sd="0" x="36"/>
        <item sd="0" m="1" x="207"/>
        <item sd="0" x="15"/>
        <item sd="0" x="18"/>
        <item n="JPMC (Main Project)" sd="0" x="11"/>
        <item sd="0" x="32"/>
        <item sd="0" x="31"/>
        <item sd="0" x="33"/>
        <item sd="0" x="34"/>
        <item sd="0" x="27"/>
        <item sd="0" x="30"/>
        <item sd="0" x="29"/>
        <item sd="0" x="26"/>
        <item sd="0" x="24"/>
        <item sd="0" x="25"/>
        <item sd="0" x="0"/>
        <item sd="0" x="19"/>
        <item sd="0" x="22"/>
        <item sd="0" x="23"/>
        <item sd="0" m="1" x="185"/>
        <item sd="0" x="21"/>
        <item sd="0" m="1" x="255"/>
        <item sd="0" m="1" x="213"/>
        <item sd="0" m="1" x="220"/>
        <item sd="0" x="8"/>
        <item sd="0" x="9"/>
        <item sd="0" m="1" x="210"/>
        <item sd="0" m="1" x="180"/>
        <item sd="0" m="1" x="231"/>
        <item sd="0" m="1" x="175"/>
        <item sd="0" m="1" x="187"/>
        <item sd="0" m="1" x="216"/>
        <item sd="0" x="13"/>
        <item sd="0" m="1" x="285"/>
        <item sd="0" m="1" x="265"/>
        <item sd="0" m="1" x="257"/>
        <item sd="0" m="1" x="195"/>
        <item sd="0" m="1" x="192"/>
        <item sd="0" m="1" x="281"/>
        <item sd="0" m="1" x="259"/>
        <item sd="0" m="1" x="268"/>
        <item sd="0" m="1" x="253"/>
        <item sd="0" m="1" x="243"/>
        <item sd="0" m="1" x="178"/>
        <item sd="0" m="1" x="206"/>
        <item sd="0" x="17"/>
        <item sd="0" m="1" x="212"/>
        <item sd="0" m="1" x="226"/>
        <item sd="0" m="1" x="179"/>
        <item sd="0" x="14"/>
        <item sd="0" m="1" x="275"/>
        <item sd="0" x="86"/>
        <item sd="0" m="1" x="221"/>
        <item sd="0" m="1" x="278"/>
        <item sd="0" m="1" x="214"/>
        <item sd="0" m="1" x="235"/>
        <item sd="0" m="1" x="233"/>
        <item sd="0" m="1" x="186"/>
        <item sd="0" m="1" x="224"/>
        <item sd="0" m="1" x="190"/>
        <item sd="0" m="1" x="230"/>
        <item sd="0" m="1" x="267"/>
        <item sd="0" m="1" x="225"/>
        <item sd="0" m="1" x="238"/>
        <item sd="0" x="10"/>
        <item sd="0" m="1" x="241"/>
        <item sd="0" x="1"/>
        <item sd="0" m="1" x="188"/>
        <item sd="0" m="1" x="242"/>
        <item sd="0" m="1" x="211"/>
        <item sd="0" m="1" x="269"/>
        <item sd="0" m="1" x="272"/>
        <item sd="0" m="1" x="245"/>
        <item sd="0" m="1" x="173"/>
        <item sd="0" m="1" x="194"/>
        <item sd="0" m="1" x="236"/>
        <item sd="0" m="1" x="229"/>
        <item sd="0" m="1" x="183"/>
        <item sd="0" m="1" x="177"/>
        <item sd="0" m="1" x="263"/>
        <item sd="0" x="3"/>
        <item sd="0" m="1" x="202"/>
        <item sd="0" x="7"/>
        <item sd="0" m="1" x="217"/>
        <item sd="0" x="2"/>
        <item sd="0" m="1" x="266"/>
        <item sd="0" m="1" x="223"/>
        <item sd="0" x="12"/>
        <item sd="0" x="5"/>
        <item sd="0" m="1" x="205"/>
        <item sd="0" x="4"/>
        <item sd="0" m="1" x="284"/>
        <item sd="0" m="1" x="191"/>
        <item sd="0" m="1" x="199"/>
        <item sd="0" m="1" x="251"/>
        <item sd="0" x="116"/>
        <item sd="0" m="1" x="262"/>
        <item sd="0" m="1" x="182"/>
        <item sd="0" m="1" x="276"/>
        <item sd="0" m="1" x="193"/>
        <item sd="0" m="1" x="198"/>
        <item sd="0" x="6"/>
        <item sd="0" m="1" x="254"/>
        <item sd="0" m="1" x="258"/>
        <item sd="0" m="1" x="273"/>
        <item sd="0" m="1" x="279"/>
        <item sd="0" m="1" x="274"/>
        <item sd="0" x="16"/>
        <item sd="0" m="1" x="172"/>
        <item sd="0" m="1" x="247"/>
        <item sd="0" m="1" x="240"/>
        <item sd="0" m="1" x="256"/>
        <item sd="0" m="1" x="218"/>
        <item m="1" x="232"/>
        <item sd="0" m="1" x="196"/>
        <item sd="0" m="1" x="260"/>
        <item sd="0" m="1" x="219"/>
        <item sd="0" m="1" x="246"/>
        <item sd="0" m="1" x="271"/>
        <item sd="0" x="28"/>
        <item sd="0" m="1" x="234"/>
        <item sd="0" m="1" x="261"/>
        <item sd="0" m="1" x="287"/>
        <item sd="0" m="1" x="209"/>
        <item m="1" x="249"/>
        <item sd="0" m="1" x="248"/>
        <item sd="0" m="1" x="282"/>
        <item sd="0" m="1" x="204"/>
        <item m="1" x="270"/>
        <item sd="0" m="1" x="181"/>
        <item m="1" x="227"/>
        <item m="1" x="264"/>
        <item m="1" x="197"/>
        <item x="47"/>
        <item x="48"/>
        <item x="49"/>
        <item m="1" x="286"/>
        <item x="51"/>
        <item x="52"/>
        <item x="50"/>
        <item x="53"/>
        <item x="54"/>
        <item x="55"/>
        <item x="56"/>
        <item x="57"/>
        <item m="1" x="277"/>
        <item x="59"/>
        <item x="58"/>
        <item x="60"/>
        <item x="63"/>
        <item x="61"/>
        <item x="62"/>
        <item x="64"/>
        <item m="1" x="156"/>
        <item m="1" x="222"/>
        <item x="65"/>
        <item x="67"/>
        <item x="66"/>
        <item x="68"/>
        <item x="69"/>
        <item x="70"/>
        <item x="71"/>
        <item m="1" x="252"/>
        <item m="1" x="184"/>
        <item x="72"/>
        <item x="75"/>
        <item x="73"/>
        <item x="76"/>
        <item m="1" x="189"/>
        <item m="1" x="174"/>
        <item x="78"/>
        <item x="74"/>
        <item m="1" x="244"/>
        <item m="1" x="164"/>
        <item x="80"/>
        <item m="1" x="176"/>
        <item m="1" x="171"/>
        <item m="1" x="239"/>
        <item x="77"/>
        <item m="1" x="280"/>
        <item x="81"/>
        <item x="82"/>
        <item x="83"/>
        <item m="1" x="283"/>
        <item m="1" x="228"/>
        <item x="84"/>
        <item m="1" x="200"/>
        <item x="79"/>
        <item x="136"/>
        <item m="1" x="203"/>
        <item x="85"/>
        <item m="1" x="250"/>
        <item x="87"/>
        <item m="1" x="147"/>
        <item x="88"/>
        <item x="89"/>
        <item x="90"/>
        <item m="1" x="208"/>
        <item m="1" x="167"/>
        <item x="91"/>
        <item x="92"/>
        <item m="1" x="169"/>
        <item m="1" x="168"/>
        <item m="1" x="151"/>
        <item x="93"/>
        <item m="1" x="170"/>
        <item m="1" x="165"/>
        <item x="96"/>
        <item m="1" x="163"/>
        <item x="95"/>
        <item m="1" x="166"/>
        <item m="1" x="158"/>
        <item x="98"/>
        <item x="99"/>
        <item x="142"/>
        <item x="100"/>
        <item m="1" x="162"/>
        <item x="101"/>
        <item x="97"/>
        <item x="94"/>
        <item x="104"/>
        <item x="102"/>
        <item x="107"/>
        <item m="1" x="159"/>
        <item x="105"/>
        <item x="106"/>
        <item x="108"/>
        <item x="110"/>
        <item x="111"/>
        <item m="1" x="161"/>
        <item x="112"/>
        <item x="113"/>
        <item x="115"/>
        <item x="114"/>
        <item x="103"/>
        <item m="1" x="154"/>
        <item x="118"/>
        <item m="1" x="160"/>
        <item x="119"/>
        <item x="120"/>
        <item x="121"/>
        <item x="123"/>
        <item x="122"/>
        <item x="124"/>
        <item m="1" x="148"/>
        <item x="125"/>
        <item m="1" x="157"/>
        <item x="109"/>
        <item x="117"/>
        <item m="1" x="155"/>
        <item x="126"/>
        <item m="1" x="153"/>
        <item m="1" x="152"/>
        <item m="1" x="145"/>
        <item x="129"/>
        <item x="130"/>
        <item x="131"/>
        <item x="132"/>
        <item x="127"/>
        <item x="133"/>
        <item x="134"/>
        <item x="135"/>
        <item m="1" x="149"/>
        <item m="1" x="146"/>
        <item m="1" x="150"/>
        <item x="128"/>
        <item x="140"/>
        <item x="141"/>
        <item x="137"/>
        <item x="138"/>
        <item x="139"/>
        <item x="143"/>
        <item x="144"/>
        <item t="default"/>
      </items>
    </pivotField>
    <pivotField axis="axisRow" showAll="0" sortType="ascending">
      <items count="1191">
        <item h="1" sd="0" x="60"/>
        <item h="1" sd="0" x="149"/>
        <item h="1" x="755"/>
        <item h="1" sd="0" m="1" x="963"/>
        <item h="1" sd="0" x="724"/>
        <item h="1" sd="0" m="1" x="1034"/>
        <item h="1" sd="0" x="572"/>
        <item h="1" sd="0" m="1" x="1131"/>
        <item h="1" sd="0" m="1" x="976"/>
        <item h="1" sd="0" x="464"/>
        <item h="1" sd="0" m="1" x="997"/>
        <item h="1" x="922"/>
        <item h="1" x="756"/>
        <item h="1" sd="0" x="18"/>
        <item h="1" sd="0" x="288"/>
        <item h="1" sd="0" m="1" x="1172"/>
        <item h="1" sd="0" x="146"/>
        <item h="1" sd="0" x="179"/>
        <item h="1" sd="0" x="490"/>
        <item h="1" sd="0" x="673"/>
        <item h="1" sd="0" m="1" x="1169"/>
        <item h="1" sd="0" x="641"/>
        <item h="1" sd="0" x="623"/>
        <item h="1" x="805"/>
        <item h="1" sd="0" x="100"/>
        <item h="1" sd="0" x="606"/>
        <item h="1" sd="0" m="1" x="982"/>
        <item h="1" sd="0" m="1" x="1135"/>
        <item h="1" x="871"/>
        <item h="1" sd="0" x="137"/>
        <item h="1" x="908"/>
        <item h="1" sd="0" m="1" x="1117"/>
        <item h="1" sd="0" x="231"/>
        <item h="1" sd="0" m="1" x="953"/>
        <item sd="0" x="758"/>
        <item h="1" x="830"/>
        <item h="1" sd="0" m="1" x="1122"/>
        <item h="1" sd="0" m="1" x="1014"/>
        <item h="1" sd="0" x="363"/>
        <item h="1" sd="0" x="510"/>
        <item h="1" m="1" x="928"/>
        <item h="1" x="878"/>
        <item sd="0" x="563"/>
        <item h="1" sd="0" x="651"/>
        <item h="1" x="735"/>
        <item h="1" sd="0" x="375"/>
        <item h="1" sd="0" x="379"/>
        <item h="1" sd="0" m="1" x="1011"/>
        <item h="1" sd="0" x="718"/>
        <item h="1" sd="0" m="1" x="989"/>
        <item h="1" sd="0" m="1" x="1041"/>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2"/>
        <item h="1" sd="0" x="325"/>
        <item h="1" sd="0" x="481"/>
        <item h="1" sd="0" m="1" x="1173"/>
        <item h="1" sd="0" m="1" x="1070"/>
        <item h="1" sd="0" x="528"/>
        <item h="1" sd="0" x="630"/>
        <item h="1" sd="0" x="223"/>
        <item h="1" sd="0" m="1" x="965"/>
        <item h="1" x="856"/>
        <item h="1" sd="0" x="239"/>
        <item h="1" sd="0" x="521"/>
        <item h="1" sd="0" x="135"/>
        <item h="1" sd="0" x="140"/>
        <item h="1" sd="0" x="479"/>
        <item h="1" sd="0" m="1" x="1146"/>
        <item h="1" sd="0" m="1" x="1076"/>
        <item h="1" sd="0" x="219"/>
        <item h="1" sd="0" m="1" x="1185"/>
        <item h="1" x="907"/>
        <item h="1" x="859"/>
        <item h="1" sd="0" x="562"/>
        <item h="1" x="743"/>
        <item h="1" x="760"/>
        <item h="1" sd="0" x="711"/>
        <item h="1" sd="0" x="683"/>
        <item h="1" x="799"/>
        <item h="1" sd="0" x="93"/>
        <item h="1" sd="0" m="1" x="1143"/>
        <item h="1" sd="0" x="399"/>
        <item h="1" sd="0" x="222"/>
        <item h="1" sd="0" m="1" x="978"/>
        <item h="1" sd="0" x="337"/>
        <item h="1" sd="0" x="207"/>
        <item h="1" sd="0" x="517"/>
        <item h="1" sd="0" x="489"/>
        <item h="1" sd="0" x="184"/>
        <item h="1" x="921"/>
        <item h="1" sd="0" x="152"/>
        <item h="1" sd="0" m="1" x="1156"/>
        <item h="1" sd="0" x="40"/>
        <item h="1" sd="0" x="281"/>
        <item h="1" sd="0" x="170"/>
        <item h="1" x="797"/>
        <item h="1" sd="0" x="317"/>
        <item h="1" sd="0" x="358"/>
        <item h="1" sd="0" x="214"/>
        <item h="1" sd="0" x="370"/>
        <item h="1" sd="0" x="378"/>
        <item h="1" sd="0" x="279"/>
        <item h="1" sd="0" m="1" x="1015"/>
        <item h="1" sd="0" x="156"/>
        <item h="1" sd="0" x="700"/>
        <item h="1" sd="0" x="639"/>
        <item h="1" sd="0" x="253"/>
        <item h="1" sd="0" m="1" x="1132"/>
        <item h="1" sd="0" x="442"/>
        <item h="1" sd="0" m="1" x="944"/>
        <item h="1" sd="0" x="409"/>
        <item h="1" sd="0" x="365"/>
        <item h="1" sd="0" m="1" x="996"/>
        <item h="1" sd="0" m="1" x="961"/>
        <item sd="0" x="666"/>
        <item h="1" sd="0" x="556"/>
        <item h="1" sd="0" x="383"/>
        <item h="1" x="891"/>
        <item h="1" sd="0" x="259"/>
        <item h="1" sd="0" x="463"/>
        <item h="1" sd="0" x="252"/>
        <item h="1" x="899"/>
        <item h="1" sd="0" x="643"/>
        <item h="1" sd="0" x="537"/>
        <item h="1" sd="0" m="1" x="1075"/>
        <item h="1" sd="0" x="577"/>
        <item h="1" x="869"/>
        <item h="1" sd="0" x="597"/>
        <item h="1" sd="0" x="12"/>
        <item h="1" sd="0" x="571"/>
        <item h="1" sd="0" m="1" x="1145"/>
        <item h="1" sd="0" x="569"/>
        <item h="1" sd="0" x="352"/>
        <item h="1" sd="0" x="218"/>
        <item h="1" x="810"/>
        <item h="1" sd="0" x="371"/>
        <item h="1" sd="0" x="224"/>
        <item h="1" sd="0" x="63"/>
        <item h="1" sd="0" x="8"/>
        <item h="1" sd="0" x="102"/>
        <item h="1" sd="0" m="1" x="983"/>
        <item h="1" sd="0" m="1" x="1175"/>
        <item h="1" sd="0" x="550"/>
        <item h="1" sd="0" x="319"/>
        <item h="1" sd="0" m="1" x="988"/>
        <item h="1" sd="0" m="1" x="1186"/>
        <item h="1" m="1" x="931"/>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9"/>
        <item h="1" sd="0" m="1" x="962"/>
        <item h="1" sd="0" m="1" x="1161"/>
        <item h="1" sd="0" x="668"/>
        <item h="1" x="762"/>
        <item h="1" x="841"/>
        <item h="1" sd="0" x="681"/>
        <item h="1" sd="0" x="685"/>
        <item h="1" x="850"/>
        <item h="1" sd="0" x="46"/>
        <item h="1" sd="0" x="374"/>
        <item h="1" sd="0" m="1" x="971"/>
        <item h="1" sd="0" x="423"/>
        <item h="1" sd="0" x="574"/>
        <item h="1" sd="0" x="367"/>
        <item h="1" sd="0" x="270"/>
        <item h="1" sd="0" m="1" x="1051"/>
        <item h="1" sd="0" m="1" x="1016"/>
        <item h="1" sd="0" x="427"/>
        <item h="1" sd="0" x="411"/>
        <item h="1" sd="0" x="465"/>
        <item h="1" sd="0" m="1" x="1052"/>
        <item h="1" sd="0" m="1" x="1032"/>
        <item h="1" sd="0" m="1" x="1142"/>
        <item h="1" sd="0" m="1" x="1085"/>
        <item h="1" sd="0" m="1" x="1048"/>
        <item h="1" sd="0" x="366"/>
        <item h="1" x="873"/>
        <item h="1" sd="0" x="437"/>
        <item h="1" x="898"/>
        <item h="1" sd="0" x="506"/>
        <item h="1" sd="0" x="632"/>
        <item h="1" sd="0" m="1" x="1061"/>
        <item h="1" sd="0" x="567"/>
        <item h="1" sd="0" x="665"/>
        <item h="1" x="848"/>
        <item h="1" x="791"/>
        <item h="1" sd="0" x="534"/>
        <item h="1" sd="0" x="456"/>
        <item h="1" sd="0" x="318"/>
        <item h="1" x="851"/>
        <item h="1" sd="0" m="1" x="1010"/>
        <item h="1" x="794"/>
        <item h="1" sd="0" x="697"/>
        <item h="1" x="894"/>
        <item h="1" sd="0" x="312"/>
        <item h="1" sd="0" x="273"/>
        <item h="1" sd="0" x="428"/>
        <item h="1" sd="0" x="519"/>
        <item h="1" sd="0" m="1" x="1107"/>
        <item h="1" sd="0" x="396"/>
        <item h="1" x="751"/>
        <item h="1" sd="0" x="605"/>
        <item h="1" x="876"/>
        <item h="1" sd="0" x="402"/>
        <item h="1" sd="0" x="710"/>
        <item h="1" x="877"/>
        <item h="1" x="870"/>
        <item h="1" sd="0" x="201"/>
        <item h="1" sd="0" m="1" x="1036"/>
        <item h="1" x="777"/>
        <item h="1" sd="0" x="160"/>
        <item h="1" sd="0" x="443"/>
        <item h="1" sd="0" m="1" x="1139"/>
        <item h="1" x="862"/>
        <item h="1" sd="0" m="1" x="1099"/>
        <item h="1" sd="0" m="1" x="995"/>
        <item h="1" x="746"/>
        <item h="1" x="821"/>
        <item h="1" sd="0" x="451"/>
        <item h="1" sd="0" x="538"/>
        <item h="1" sd="0" x="414"/>
        <item h="1" sd="0" x="413"/>
        <item h="1" sd="0" x="277"/>
        <item h="1" sd="0" x="467"/>
        <item h="1" sd="0" m="1" x="1093"/>
        <item h="1" sd="0" x="225"/>
        <item h="1" sd="0" m="1" x="967"/>
        <item h="1" sd="0" m="1" x="970"/>
        <item h="1" sd="0" x="522"/>
        <item h="1" x="812"/>
        <item h="1" sd="0" x="468"/>
        <item h="1" sd="0" x="539"/>
        <item h="1" x="798"/>
        <item h="1" sd="0" x="633"/>
        <item h="1" sd="0" m="1" x="981"/>
        <item h="1" sd="0" x="292"/>
        <item h="1" sd="0" x="15"/>
        <item h="1" sd="0" m="1" x="1008"/>
        <item h="1" sd="0" m="1" x="1022"/>
        <item h="1" sd="0" x="662"/>
        <item h="1" sd="0" x="0"/>
        <item h="1" sd="0" x="232"/>
        <item h="1" sd="0" x="679"/>
        <item h="1" sd="0" x="213"/>
        <item h="1" sd="0" m="1" x="1141"/>
        <item h="1" sd="0" x="316"/>
        <item h="1" x="863"/>
        <item h="1" x="749"/>
        <item h="1" sd="0" x="702"/>
        <item h="1" x="845"/>
        <item h="1" sd="0" x="513"/>
        <item h="1" sd="0" x="436"/>
        <item h="1" sd="0" x="449"/>
        <item h="1" sd="0" m="1" x="952"/>
        <item h="1" sd="0" x="291"/>
        <item h="1" x="738"/>
        <item h="1" sd="0" x="391"/>
        <item h="1" sd="0" x="333"/>
        <item h="1" x="888"/>
        <item h="1" x="787"/>
        <item h="1" x="742"/>
        <item sd="0" x="339"/>
        <item h="1" x="881"/>
        <item h="1" sd="0" x="275"/>
        <item h="1" sd="0" m="1" x="984"/>
        <item sd="0" x="174"/>
        <item h="1" sd="0" x="171"/>
        <item h="1" sd="0" x="233"/>
        <item h="1" sd="0" x="78"/>
        <item h="1" sd="0" m="1" x="1042"/>
        <item h="1" sd="0" x="236"/>
        <item h="1" sd="0" x="58"/>
        <item h="1" sd="0" m="1" x="1110"/>
        <item h="1" sd="0" x="474"/>
        <item h="1" sd="0" x="511"/>
        <item h="1" sd="0" x="408"/>
        <item h="1" x="806"/>
        <item h="1" sd="0" x="587"/>
        <item h="1" sd="0" x="240"/>
        <item h="1" sd="0" m="1" x="977"/>
        <item h="1" sd="0" x="182"/>
        <item h="1" x="800"/>
        <item h="1" sd="0" x="307"/>
        <item h="1" sd="0" x="779"/>
        <item h="1" x="820"/>
        <item h="1" sd="0" x="648"/>
        <item h="1" x="774"/>
        <item h="1" sd="0" x="290"/>
        <item h="1" sd="0" m="1" x="1067"/>
        <item h="1" sd="0" m="1" x="1128"/>
        <item h="1" sd="0" x="636"/>
        <item h="1" sd="0" x="499"/>
        <item h="1" sd="0" x="447"/>
        <item h="1" sd="0" x="132"/>
        <item h="1" sd="0" x="56"/>
        <item h="1" sd="0" x="126"/>
        <item h="1" sd="0" x="22"/>
        <item h="1" sd="0" x="187"/>
        <item h="1" sd="0" m="1" x="958"/>
        <item h="1" sd="0" m="1" x="1159"/>
        <item h="1" sd="0" m="1" x="964"/>
        <item h="1" sd="0" x="11"/>
        <item h="1" sd="0" x="670"/>
        <item h="1" sd="0" x="353"/>
        <item h="1" sd="0" x="542"/>
        <item h="1" sd="0" m="1" x="1047"/>
        <item h="1" sd="0" x="124"/>
        <item h="1" sd="0" x="646"/>
        <item h="1" sd="0" m="1" x="1189"/>
        <item h="1" sd="0" x="77"/>
        <item h="1" sd="0" m="1" x="1071"/>
        <item h="1" sd="0" x="435"/>
        <item h="1" sd="0" x="92"/>
        <item h="1" sd="0" x="35"/>
        <item h="1" sd="0" x="196"/>
        <item h="1" sd="0" m="1" x="1168"/>
        <item h="1" sd="0" x="1"/>
        <item h="1" sd="0" x="180"/>
        <item h="1" sd="0" x="430"/>
        <item h="1" sd="0" x="285"/>
        <item h="1" x="747"/>
        <item h="1" sd="0" x="581"/>
        <item h="1" sd="0" m="1" x="1088"/>
        <item h="1" sd="0" x="42"/>
        <item h="1" sd="0" x="469"/>
        <item h="1" sd="0" x="440"/>
        <item h="1" sd="0" m="1" x="1109"/>
        <item h="1" sd="0" m="1" x="1079"/>
        <item h="1" sd="0" m="1" x="1096"/>
        <item h="1" sd="0" m="1" x="1030"/>
        <item h="1" sd="0" x="84"/>
        <item h="1" sd="0" x="106"/>
        <item h="1" sd="0" x="727"/>
        <item h="1" sd="0" m="1" x="943"/>
        <item h="1" sd="0" x="526"/>
        <item h="1" sd="0" x="592"/>
        <item h="1" sd="0" x="484"/>
        <item h="1" sd="0" x="336"/>
        <item h="1" sd="0" x="659"/>
        <item h="1" x="879"/>
        <item h="1" sd="0" x="669"/>
        <item h="1" sd="0" m="1" x="1102"/>
        <item h="1" sd="0" x="560"/>
        <item h="1" sd="0" x="714"/>
        <item sd="0" x="709"/>
        <item h="1" x="789"/>
        <item sd="0" x="599"/>
        <item h="1" sd="0" m="1" x="945"/>
        <item h="1" sd="0" m="1" x="940"/>
        <item h="1" sd="0" m="1" x="1089"/>
        <item h="1" sd="0" m="1" x="973"/>
        <item h="1" sd="0" x="515"/>
        <item h="1" sd="0" x="715"/>
        <item h="1" sd="0" x="677"/>
        <item h="1" x="808"/>
        <item h="1" sd="0" x="698"/>
        <item h="1" sd="0" m="1" x="1119"/>
        <item h="1" x="780"/>
        <item h="1" x="796"/>
        <item h="1" sd="0" m="1" x="974"/>
        <item h="1" sd="0" x="16"/>
        <item h="1" sd="0" m="1" x="1055"/>
        <item h="1" sd="0" x="407"/>
        <item h="1" sd="0" x="603"/>
        <item h="1" sd="0" m="1" x="1098"/>
        <item h="1" sd="0" m="1" x="1013"/>
        <item h="1" sd="0" x="280"/>
        <item h="1" sd="0" x="104"/>
        <item h="1" sd="0" x="332"/>
        <item h="1" sd="0" m="1" x="1035"/>
        <item h="1" sd="0" x="348"/>
        <item h="1" sd="0" x="23"/>
        <item sd="0" x="693"/>
        <item h="1" sd="0" m="1" x="990"/>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9"/>
        <item h="1" sd="0" m="1" x="1154"/>
        <item h="1" x="838"/>
        <item h="1" sd="0" x="87"/>
        <item h="1" sd="0" x="501"/>
        <item h="1" sd="0" x="690"/>
        <item h="1" sd="0" x="450"/>
        <item h="1" sd="0" x="33"/>
        <item h="1" x="814"/>
        <item h="1" sd="0" x="19"/>
        <item h="1" sd="0" x="389"/>
        <item h="1" x="831"/>
        <item h="1" sd="0" m="1" x="947"/>
        <item h="1" sd="0" x="403"/>
        <item h="1" sd="0" x="20"/>
        <item h="1" sd="0" m="1" x="959"/>
        <item h="1" sd="0" x="584"/>
        <item h="1" sd="0" x="96"/>
        <item h="1" sd="0" x="555"/>
        <item h="1" sd="0" x="438"/>
        <item h="1" sd="0" m="1" x="986"/>
        <item h="1" sd="0" m="1" x="1171"/>
        <item h="1" sd="0" m="1" x="1148"/>
        <item h="1" sd="0" m="1" x="1023"/>
        <item h="1" sd="0" x="588"/>
        <item h="1" sd="0" x="120"/>
        <item h="1" m="1" x="924"/>
        <item h="1" sd="0" x="590"/>
        <item h="1" sd="0" x="131"/>
        <item h="1" sd="0" x="119"/>
        <item h="1" sd="0" m="1" x="1100"/>
        <item h="1" sd="0" m="1" x="1065"/>
        <item h="1" sd="0" m="1" x="1091"/>
        <item h="1" sd="0" m="1" x="957"/>
        <item h="1" sd="0" m="1" x="1077"/>
        <item h="1" sd="0" x="228"/>
        <item h="1" sd="0" x="39"/>
        <item h="1" sd="0" x="619"/>
        <item h="1" sd="0" x="108"/>
        <item h="1" sd="0" x="24"/>
        <item h="1" x="729"/>
        <item h="1" sd="0" x="139"/>
        <item h="1" sd="0" x="393"/>
        <item h="1" sd="0" m="1" x="1158"/>
        <item h="1" sd="0" x="613"/>
        <item h="1" sd="0" x="17"/>
        <item h="1" x="884"/>
        <item h="1" x="887"/>
        <item h="1" sd="0" x="461"/>
        <item h="1" x="741"/>
        <item h="1" x="793"/>
        <item h="1" x="768"/>
        <item h="1" x="914"/>
        <item h="1" sd="0" x="441"/>
        <item h="1" sd="0" x="248"/>
        <item h="1" sd="0" x="48"/>
        <item h="1" sd="0" m="1" x="1073"/>
        <item h="1" sd="0" m="1" x="1133"/>
        <item h="1" x="874"/>
        <item h="1" sd="0" x="134"/>
        <item h="1" sd="0" x="596"/>
        <item h="1" sd="0" m="1" x="1044"/>
        <item h="1" sd="0" x="69"/>
        <item h="1" x="527"/>
        <item h="1" x="827"/>
        <item h="1" x="882"/>
        <item h="1" sd="0" x="654"/>
        <item h="1" sd="0" m="1" x="1106"/>
        <item h="1" sd="0" x="34"/>
        <item h="1" sd="0" x="206"/>
        <item h="1" sd="0" m="1" x="1174"/>
        <item h="1" sd="0" m="1" x="1050"/>
        <item h="1" sd="0" m="1" x="1068"/>
        <item h="1" sd="0" m="1" x="1012"/>
        <item h="1" x="783"/>
        <item h="1" sd="0" x="268"/>
        <item h="1" sd="0" x="376"/>
        <item h="1" sd="0" x="331"/>
        <item h="1" sd="0" m="1" x="1004"/>
        <item h="1" x="817"/>
        <item h="1" sd="0" x="360"/>
        <item h="1" sd="0" m="1" x="1149"/>
        <item h="1" sd="0" x="89"/>
        <item h="1" sd="0" x="355"/>
        <item sd="0" x="642"/>
        <item h="1" sd="0" m="1" x="1049"/>
        <item h="1" sd="0" x="168"/>
        <item h="1" sd="0" m="1" x="948"/>
        <item h="1" sd="0" m="1" x="941"/>
        <item h="1" sd="0" x="473"/>
        <item h="1" x="836"/>
        <item h="1" x="834"/>
        <item h="1" sd="0" x="272"/>
        <item h="1" sd="0" x="523"/>
        <item h="1" sd="0" x="51"/>
        <item h="1" sd="0" x="190"/>
        <item h="1" sd="0" x="625"/>
        <item h="1" sd="0" x="50"/>
        <item h="1" x="815"/>
        <item h="1" x="864"/>
        <item h="1" sd="0" x="79"/>
        <item h="1" sd="0" x="32"/>
        <item h="1" sd="0" m="1" x="1136"/>
        <item h="1" sd="0" x="667"/>
        <item h="1" sd="0" x="188"/>
        <item h="1" m="1" x="929"/>
        <item h="1" x="764"/>
        <item h="1" sd="0" x="110"/>
        <item h="1" sd="0" m="1" x="1155"/>
        <item h="1" m="1" x="925"/>
        <item h="1" sd="0" m="1" x="1152"/>
        <item h="1" sd="0" m="1" x="1059"/>
        <item h="1" sd="0" m="1" x="1006"/>
        <item h="1" sd="0" m="1" x="1054"/>
        <item h="1" sd="0" m="1" x="1026"/>
        <item h="1" sd="0" x="226"/>
        <item h="1" sd="0" x="57"/>
        <item h="1" sd="0" m="1" x="1057"/>
        <item h="1" sd="0" x="530"/>
        <item h="1" sd="0" x="554"/>
        <item h="1" x="733"/>
        <item h="1" sd="0" x="340"/>
        <item h="1" sd="0" x="604"/>
        <item h="1" sd="0" x="265"/>
        <item h="1" sd="0" x="448"/>
        <item h="1" sd="0" x="628"/>
        <item h="1" x="923"/>
        <item h="1" sd="0" m="1" x="1094"/>
        <item h="1" sd="0" x="294"/>
        <item h="1" sd="0" m="1" x="1083"/>
        <item h="1" sd="0" x="585"/>
        <item h="1" x="915"/>
        <item h="1" sd="0" x="583"/>
        <item h="1" sd="0" x="62"/>
        <item h="1" sd="0" x="295"/>
        <item h="1" sd="0" x="3"/>
        <item h="1" sd="0" x="151"/>
        <item h="1" sd="0" x="415"/>
        <item h="1" sd="0" x="503"/>
        <item h="1" sd="0" x="210"/>
        <item h="1" x="852"/>
        <item h="1" sd="0" x="54"/>
        <item h="1" sd="0" m="1" x="1114"/>
        <item h="1" sd="0" m="1" x="1097"/>
        <item h="1" sd="0" x="387"/>
        <item h="1" sd="0" m="1" x="960"/>
        <item h="1" sd="0" x="323"/>
        <item h="1" sd="0" x="713"/>
        <item h="1" x="846"/>
        <item h="1" sd="0" x="678"/>
        <item h="1" sd="0" m="1" x="993"/>
        <item h="1" sd="0" x="75"/>
        <item h="1" sd="0" x="476"/>
        <item h="1" sd="0" m="1" x="935"/>
        <item h="1" sd="0" m="1" x="1021"/>
        <item h="1" sd="0" x="186"/>
        <item h="1" x="861"/>
        <item h="1" sd="0" x="486"/>
        <item h="1" sd="0" x="674"/>
        <item h="1" sd="0" x="429"/>
        <item h="1" sd="0" x="361"/>
        <item h="1" sd="0" x="368"/>
        <item h="1" x="826"/>
        <item h="1" m="1" x="930"/>
        <item h="1" x="813"/>
        <item sd="0" x="721"/>
        <item sd="0" x="766"/>
        <item h="1" sd="0" x="327"/>
        <item h="1" sd="0" x="195"/>
        <item h="1" sd="0" x="687"/>
        <item h="1" x="919"/>
        <item h="1" x="773"/>
        <item h="1" sd="0" x="566"/>
        <item h="1" sd="0" m="1" x="1087"/>
        <item h="1" sd="0" m="1" x="1127"/>
        <item h="1" sd="0" x="123"/>
        <item h="1" sd="0" x="497"/>
        <item h="1" x="835"/>
        <item sd="0" x="719"/>
        <item h="1" sd="0" m="1" x="1018"/>
        <item h="1" sd="0" x="194"/>
        <item h="1" sd="0" x="557"/>
        <item h="1" sd="0" x="663"/>
        <item h="1" sd="0" x="121"/>
        <item h="1" x="771"/>
        <item h="1" sd="0" x="53"/>
        <item h="1" x="842"/>
        <item h="1" sd="0" x="472"/>
        <item h="1" sd="0" x="549"/>
        <item h="1" sd="0" x="565"/>
        <item h="1" sd="0" m="1" x="1144"/>
        <item h="1" m="1" x="1069"/>
        <item h="1" sd="0" x="278"/>
        <item h="1" x="750"/>
        <item h="1" x="840"/>
        <item h="1" sd="0" x="212"/>
        <item h="1" sd="0" m="1" x="1027"/>
        <item h="1" sd="0" m="1" x="1129"/>
        <item h="1" sd="0" m="1" x="1120"/>
        <item h="1" sd="0" x="631"/>
        <item h="1" x="867"/>
        <item h="1" x="857"/>
        <item h="1" sd="0" m="1" x="1187"/>
        <item h="1" sd="0" m="1" x="975"/>
        <item h="1" sd="0" x="675"/>
        <item h="1" sd="0" m="1" x="1181"/>
        <item h="1" sd="0" x="691"/>
        <item h="1" sd="0" x="117"/>
        <item h="1" sd="0" x="111"/>
        <item h="1" x="790"/>
        <item h="1" sd="0" x="671"/>
        <item h="1" sd="0" x="502"/>
        <item h="1" sd="0" x="417"/>
        <item h="1" sd="0" x="81"/>
        <item h="1" sd="0" x="7"/>
        <item h="1" sd="0" x="235"/>
        <item h="1" x="872"/>
        <item h="1" sd="0" x="434"/>
        <item h="1" sd="0" x="287"/>
        <item h="1" sd="0" m="1" x="1118"/>
        <item h="1" sd="0" m="1" x="1165"/>
        <item h="1" sd="0" x="491"/>
        <item h="1" sd="0" x="722"/>
        <item h="1" sd="0" x="2"/>
        <item h="1" sd="0" x="637"/>
        <item h="1" sd="0" m="1" x="1180"/>
        <item h="1" sd="0" m="1" x="1040"/>
        <item h="1" sd="0" x="692"/>
        <item h="1" x="823"/>
        <item h="1" sd="0" x="536"/>
        <item h="1" x="839"/>
        <item h="1" x="811"/>
        <item h="1" sd="0" x="163"/>
        <item h="1" sd="0" x="431"/>
        <item h="1" sd="0" m="1" x="1112"/>
        <item h="1" sd="0" x="650"/>
        <item h="1" sd="0" x="680"/>
        <item h="1" sd="0" x="478"/>
        <item h="1" sd="0" x="602"/>
        <item h="1" x="837"/>
        <item h="1" sd="0" m="1" x="1001"/>
        <item h="1" sd="0" x="445"/>
        <item h="1" sd="0" m="1" x="987"/>
        <item h="1" x="893"/>
        <item h="1" sd="0" m="1" x="1188"/>
        <item h="1" sd="0" m="1" x="954"/>
        <item h="1" sd="0" m="1" x="951"/>
        <item h="1" sd="0" x="130"/>
        <item h="1" sd="0" x="88"/>
        <item h="1" sd="0" m="1" x="1183"/>
        <item h="1" sd="0" x="204"/>
        <item h="1" sd="0" x="72"/>
        <item h="1" sd="0" x="73"/>
        <item h="1" sd="0" x="28"/>
        <item h="1" sd="0" x="47"/>
        <item h="1" sd="0" x="181"/>
        <item h="1" sd="0" x="26"/>
        <item h="1" sd="0" x="86"/>
        <item h="1" sd="0" x="230"/>
        <item h="1" x="819"/>
        <item h="1" sd="0" m="1" x="1056"/>
        <item h="1" sd="0" m="1" x="1039"/>
        <item h="1" x="736"/>
        <item h="1" sd="0" m="1" x="107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5"/>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0"/>
        <item h="1" sd="0" x="359"/>
        <item h="1" sd="0" m="1" x="1178"/>
        <item h="1" sd="0" x="425"/>
        <item h="1" sd="0" x="269"/>
        <item h="1" sd="0" x="215"/>
        <item h="1" sd="0" x="349"/>
        <item h="1" x="843"/>
        <item h="1" sd="0" x="283"/>
        <item h="1" sd="0" x="185"/>
        <item h="1" sd="0" x="460"/>
        <item h="1" sd="0" x="220"/>
        <item h="1" x="801"/>
        <item h="1" sd="0" x="703"/>
        <item h="1" sd="0" x="598"/>
        <item h="1" m="1" x="926"/>
        <item h="1" sd="0" x="644"/>
        <item h="1" x="753"/>
        <item h="1" sd="0" x="624"/>
        <item h="1" sd="0" x="547"/>
        <item h="1" sd="0" m="1" x="1166"/>
        <item h="1" sd="0" m="1" x="946"/>
        <item h="1" sd="0" x="4"/>
        <item h="1" sd="0" x="377"/>
        <item h="1" x="802"/>
        <item h="1" sd="0" x="262"/>
        <item h="1" sd="0" x="454"/>
        <item h="1" sd="0" x="326"/>
        <item h="1" sd="0" x="173"/>
        <item h="1" sd="0" x="200"/>
        <item h="1" x="803"/>
        <item h="1" x="895"/>
        <item h="1" x="782"/>
        <item h="1" sd="0" m="1" x="985"/>
        <item h="1" sd="0" x="725"/>
        <item h="1" x="792"/>
        <item h="1" sd="0" x="495"/>
        <item h="1" x="865"/>
        <item h="1" sd="0" x="345"/>
        <item h="1" sd="0" x="717"/>
        <item h="1" sd="0" x="568"/>
        <item h="1" sd="0" x="640"/>
        <item h="1" sd="0" x="482"/>
        <item h="1" sd="0" x="726"/>
        <item h="1" sd="0" x="30"/>
        <item h="1" sd="0" m="1" x="1115"/>
        <item h="1" x="910"/>
        <item h="1" sd="0" x="242"/>
        <item h="1" sd="0" x="591"/>
        <item h="1" sd="0" x="645"/>
        <item h="1" sd="0" m="1" x="1046"/>
        <item h="1" sd="0" m="1" x="955"/>
        <item h="1" x="918"/>
        <item h="1" sd="0" x="694"/>
        <item h="1" sd="0" x="470"/>
        <item h="1" x="844"/>
        <item h="1" x="868"/>
        <item h="1" x="885"/>
        <item h="1" sd="0" x="243"/>
        <item h="1" sd="0" m="1" x="1160"/>
        <item h="1" sd="0" x="622"/>
        <item h="1" sd="0" x="398"/>
        <item h="1" sd="0" m="1" x="994"/>
        <item h="1" sd="0" m="1" x="1163"/>
        <item h="1" sd="0" m="1" x="1063"/>
        <item h="1" sd="0" x="551"/>
        <item h="1" m="1" x="932"/>
        <item h="1" sd="0" x="303"/>
        <item h="1" sd="0" x="532"/>
        <item h="1" sd="0" x="37"/>
        <item h="1" sd="0" x="357"/>
        <item h="1" x="818"/>
        <item h="1" sd="0" x="487"/>
        <item h="1" sd="0" x="658"/>
        <item h="1" sd="0" x="686"/>
        <item h="1" sd="0" x="512"/>
        <item h="1" x="778"/>
        <item h="1" sd="0" m="1" x="1058"/>
        <item h="1" sd="0" m="1" x="1108"/>
        <item h="1" x="822"/>
        <item h="1" sd="0" x="115"/>
        <item h="1" sd="0" m="1" x="1157"/>
        <item h="1" sd="0" m="1" x="966"/>
        <item h="1" sd="0" x="324"/>
        <item sd="0" x="518"/>
        <item h="1" sd="0" m="1" x="1028"/>
        <item h="1" sd="0" x="128"/>
        <item h="1" sd="0" x="520"/>
        <item h="1" sd="0" m="1" x="1164"/>
        <item h="1" sd="0" m="1" x="1140"/>
        <item h="1" sd="0" x="255"/>
        <item h="1" sd="0" x="199"/>
        <item h="1" sd="0" x="329"/>
        <item h="1" sd="0" x="297"/>
        <item h="1" sd="0" x="310"/>
        <item h="1" x="740"/>
        <item h="1" sd="0" x="83"/>
        <item h="1" sd="0" m="1" x="1064"/>
        <item h="1" sd="0" x="600"/>
        <item h="1" sd="0" m="1" x="949"/>
        <item h="1" sd="0" x="80"/>
        <item h="1" sd="0" m="1" x="1017"/>
        <item h="1" sd="0" m="1" x="1153"/>
        <item h="1" sd="0" x="97"/>
        <item h="1" sd="0" x="564"/>
        <item h="1" sd="0" x="289"/>
        <item h="1" sd="0" m="1" x="1103"/>
        <item h="1" sd="0" x="116"/>
        <item h="1" sd="0" x="209"/>
        <item h="1" sd="0" x="452"/>
        <item h="1" sd="0" x="684"/>
        <item h="1" sd="0" x="198"/>
        <item h="1" x="912"/>
        <item h="1" x="897"/>
        <item h="1" sd="0" x="401"/>
        <item h="1" sd="0" x="656"/>
        <item h="1" sd="0" x="150"/>
        <item h="1" sd="0" x="136"/>
        <item h="1" sd="0" m="1" x="1045"/>
        <item h="1" sd="0" x="676"/>
        <item h="1" sd="0" m="1" x="979"/>
        <item h="1" sd="0" x="109"/>
        <item h="1" sd="0" x="397"/>
        <item sd="0" x="664"/>
        <item h="1" sd="0" x="498"/>
        <item h="1" sd="0" x="706"/>
        <item h="1" sd="0" x="649"/>
        <item h="1" sd="0" x="514"/>
        <item h="1" sd="0" x="558"/>
        <item h="1" sd="0" x="524"/>
        <item h="1" sd="0" m="1" x="1024"/>
        <item h="1" x="900"/>
        <item h="1" x="854"/>
        <item h="1" x="832"/>
        <item h="1" sd="0" x="660"/>
        <item h="1" sd="0" m="1" x="1124"/>
        <item h="1" x="334"/>
        <item sd="0" x="757"/>
        <item h="1" sd="0" x="728"/>
        <item h="1" sd="0" x="284"/>
        <item h="1" sd="0" x="296"/>
        <item h="1" sd="0" x="211"/>
        <item h="1" sd="0" x="582"/>
        <item h="1" sd="0" x="45"/>
        <item h="1" sd="0" m="1" x="1104"/>
        <item h="1" x="853"/>
        <item h="1" x="889"/>
        <item h="1" sd="0" m="1" x="1095"/>
        <item h="1" sd="0" x="507"/>
        <item h="1" sd="0" x="155"/>
        <item h="1" sd="0" m="1" x="1125"/>
        <item h="1" sd="0" x="61"/>
        <item h="1" sd="0" x="129"/>
        <item h="1" sd="0" x="105"/>
        <item h="1" sd="0" x="614"/>
        <item h="1" m="1" x="927"/>
        <item sd="0" x="716"/>
        <item h="1" sd="0" m="1" x="972"/>
        <item h="1" sd="0" x="157"/>
        <item h="1" sd="0" x="14"/>
        <item h="1" sd="0" x="43"/>
        <item h="1" sd="0" x="250"/>
        <item h="1" sd="0" x="238"/>
        <item h="1" sd="0" x="103"/>
        <item h="1" sd="0" x="385"/>
        <item h="1" sd="0" x="70"/>
        <item h="1" sd="0" x="299"/>
        <item h="1" sd="0" x="127"/>
        <item h="1" sd="0" m="1" x="942"/>
        <item h="1" sd="0" x="193"/>
        <item h="1" x="824"/>
        <item h="1" sd="0" x="147"/>
        <item h="1" sd="0" m="1" x="1060"/>
        <item h="1" sd="0" x="548"/>
        <item h="1" sd="0" m="1" x="1080"/>
        <item h="1" sd="0" x="610"/>
        <item h="1" sd="0" x="405"/>
        <item sd="0" x="748"/>
        <item h="1" sd="0" x="875"/>
        <item h="1" m="1" x="998"/>
        <item h="1" x="594"/>
        <item h="1" sd="0" x="99"/>
        <item h="1" sd="0" x="344"/>
        <item h="1" sd="0" x="541"/>
        <item h="1" x="883"/>
        <item h="1" sd="0" x="689"/>
        <item h="1" m="1" x="934"/>
        <item h="1" sd="0" x="612"/>
        <item h="1" x="906"/>
        <item h="1" sd="0" x="221"/>
        <item h="1" sd="0" x="607"/>
        <item h="1" sd="0" m="1" x="1177"/>
        <item h="1" sd="0" m="1" x="1182"/>
        <item h="1" sd="0" x="271"/>
        <item h="1" sd="0" m="1" x="1090"/>
        <item h="1" sd="0" x="166"/>
        <item h="1" sd="0" x="286"/>
        <item sd="0" x="611"/>
        <item h="1" sd="0" x="531"/>
        <item h="1" sd="0" x="621"/>
        <item h="1" sd="0" x="304"/>
        <item h="1" sd="0" m="1" x="1053"/>
        <item h="1" sd="0" x="458"/>
        <item h="1" sd="0" x="439"/>
        <item h="1" sd="0" x="543"/>
        <item h="1" sd="0" x="609"/>
        <item h="1" sd="0" x="138"/>
        <item h="1" sd="0" x="41"/>
        <item h="1" sd="0" x="229"/>
        <item h="1" sd="0" x="420"/>
        <item h="1" sd="0" m="1" x="1111"/>
        <item h="1" sd="0" x="617"/>
        <item h="1" sd="0" x="71"/>
        <item h="1" sd="0" x="64"/>
        <item h="1" sd="0" x="492"/>
        <item h="1" sd="0" m="1" x="1037"/>
        <item h="1" sd="0" m="1" x="1031"/>
        <item h="1" x="866"/>
        <item h="1" x="731"/>
        <item h="1" sd="0" x="432"/>
        <item h="1" x="745"/>
        <item h="1" sd="0" x="540"/>
        <item h="1" sd="0" x="455"/>
        <item h="1" sd="0" x="44"/>
        <item h="1" sd="0" x="114"/>
        <item h="1" sd="0" x="52"/>
        <item h="1" sd="0" x="142"/>
        <item h="1" sd="0" x="579"/>
        <item h="1" sd="0" x="82"/>
        <item h="1" sd="0" x="245"/>
        <item h="1" sd="0" x="457"/>
        <item h="1" sd="0" x="314"/>
        <item h="1" sd="0" m="1" x="1150"/>
        <item h="1" sd="0" x="373"/>
        <item h="1" sd="0" m="1" x="1121"/>
        <item h="1" x="767"/>
        <item h="1" sd="0" x="720"/>
        <item h="1" sd="0" x="418"/>
        <item h="1" sd="0" x="308"/>
        <item h="1" sd="0" m="1" x="1081"/>
        <item h="1" sd="0" m="1" x="1147"/>
        <item h="1" sd="0" x="122"/>
        <item h="1" sd="0" x="118"/>
        <item h="1" x="909"/>
        <item h="1" sd="0" x="661"/>
        <item h="1" x="916"/>
        <item h="1" sd="0" m="1" x="1101"/>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6"/>
        <item h="1" sd="0" x="652"/>
        <item h="1" sd="0" x="647"/>
        <item h="1" sd="0" x="608"/>
        <item h="1" x="855"/>
        <item h="1" sd="0" x="328"/>
        <item h="1" sd="0" x="350"/>
        <item h="1" sd="0" x="254"/>
        <item h="1" sd="0" x="320"/>
        <item h="1" sd="0" x="620"/>
        <item h="1" x="816"/>
        <item h="1" sd="0" x="241"/>
        <item h="1" sd="0" x="158"/>
        <item h="1" sd="0" m="1" x="1078"/>
        <item h="1" sd="0" x="475"/>
        <item h="1" x="781"/>
        <item h="1" sd="0" x="416"/>
        <item h="1" sd="0" m="1" x="1043"/>
        <item h="1" sd="0" m="1" x="1134"/>
        <item h="1" sd="0" m="1" x="950"/>
        <item h="1" sd="0" x="529"/>
        <item h="1" sd="0" m="1" x="938"/>
        <item h="1" sd="0" x="657"/>
        <item h="1" x="739"/>
        <item h="1" sd="0" m="1" x="1002"/>
        <item h="1" sd="0" x="143"/>
        <item h="1" sd="0" m="1" x="937"/>
        <item h="1" sd="0" m="1" x="1138"/>
        <item h="1" sd="0" x="276"/>
        <item h="1" sd="0" x="298"/>
        <item h="1" sd="0" x="424"/>
        <item h="1" sd="0" x="696"/>
        <item h="1" sd="0" x="346"/>
        <item h="1" sd="0" x="485"/>
        <item h="1" sd="0" x="306"/>
        <item h="1" sd="0" x="561"/>
        <item h="1" sd="0" m="1" x="1162"/>
        <item h="1" sd="0" x="321"/>
        <item h="1" sd="0" x="313"/>
        <item h="1" sd="0" x="49"/>
        <item h="1" sd="0" x="384"/>
        <item h="1" x="833"/>
        <item h="1" sd="0" x="315"/>
        <item h="1" x="920"/>
        <item h="1" sd="0" x="466"/>
        <item h="1" sd="0" x="59"/>
        <item h="1" sd="0" x="183"/>
        <item h="1" sd="0" x="707"/>
        <item h="1" sd="0" x="330"/>
        <item h="1" sd="0" x="573"/>
        <item h="1" sd="0" x="274"/>
        <item h="1" sd="0" x="730"/>
        <item h="1" sd="0" m="1" x="933"/>
        <item h="1" sd="0" x="638"/>
        <item h="1" sd="0" x="504"/>
        <item h="1" sd="0" x="311"/>
        <item h="1" sd="0" x="249"/>
        <item h="1" sd="0" m="1" x="980"/>
        <item h="1" sd="0" m="1" x="1082"/>
        <item h="1" sd="0" x="578"/>
        <item h="1" sd="0" m="1" x="1184"/>
        <item h="1" x="896"/>
        <item h="1" x="858"/>
        <item h="1" sd="0" x="552"/>
        <item h="1" sd="0" m="1" x="1038"/>
        <item h="1" sd="0" m="1" x="1020"/>
        <item h="1" sd="0" m="1" x="1019"/>
        <item h="1" sd="0" x="382"/>
        <item h="1" sd="0" x="90"/>
        <item h="1" sd="0" x="390"/>
        <item h="1" x="903"/>
        <item h="1" x="902"/>
        <item h="1" sd="0" x="202"/>
        <item h="1" sd="0" x="67"/>
        <item h="1" sd="0" m="1" x="1113"/>
        <item h="1" sd="0" x="701"/>
        <item h="1" sd="0" x="65"/>
        <item h="1" sd="0" x="247"/>
        <item h="1" sd="0" m="1" x="991"/>
        <item h="1" sd="0" x="712"/>
        <item h="1" sd="0" x="216"/>
        <item h="1" sd="0" m="1" x="1003"/>
        <item h="1" sd="0" x="141"/>
        <item h="1" sd="0" x="177"/>
        <item h="1" sd="0" x="305"/>
        <item h="1" sd="0" m="1" x="999"/>
        <item h="1" sd="0" x="426"/>
        <item h="1" x="917"/>
        <item h="1" sd="0" x="404"/>
        <item sd="0" x="655"/>
        <item h="1" x="737"/>
        <item h="1" sd="0" x="400"/>
        <item h="1" sd="0" x="347"/>
        <item h="1" sd="0" m="1" x="1176"/>
        <item h="1" sd="0" m="1" x="1062"/>
        <item h="1" sd="0" x="293"/>
        <item h="1" sd="0" x="148"/>
        <item h="1" sd="0" x="354"/>
        <item h="1" x="880"/>
        <item h="1" x="785"/>
        <item h="1" sd="0" m="1" x="1116"/>
        <item h="1" sd="0" x="27"/>
        <item h="1" sd="0" m="1" x="1126"/>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5"/>
        <item h="1" sd="0" x="586"/>
        <item h="1" x="886"/>
        <item h="1" sd="0" x="412"/>
        <item h="1" sd="0" x="516"/>
        <item h="1" x="913"/>
        <item h="1" x="829"/>
        <item h="1" sd="0" x="29"/>
        <item h="1" sd="0" m="1" x="1170"/>
        <item h="1" sd="0" x="9"/>
        <item h="1" x="761"/>
        <item h="1" sd="0" x="335"/>
        <item h="1" sd="0" m="1" x="1066"/>
        <item h="1" sd="0" m="1" x="1092"/>
        <item h="1" sd="0" m="1" x="1033"/>
        <item h="1" sd="0" x="234"/>
        <item h="1" sd="0" x="162"/>
        <item h="1" sd="0" x="410"/>
        <item h="1" sd="0" m="1" x="1007"/>
        <item h="1" sd="0" x="629"/>
        <item h="1" sd="0" m="1" x="1137"/>
        <item h="1" sd="0" m="1" x="1167"/>
        <item h="1" sd="0" x="477"/>
        <item h="1" sd="0" x="544"/>
        <item h="1" sd="0" x="546"/>
        <item h="1" sd="0" m="1" x="992"/>
        <item h="1" x="904"/>
        <item h="1" sd="0" x="615"/>
        <item h="1" sd="0" x="682"/>
        <item h="1" sd="0" m="1" x="1151"/>
        <item h="1" sd="0" x="300"/>
        <item h="1" sd="0" x="167"/>
        <item h="1" sd="0" x="76"/>
        <item h="1" sd="0" x="444"/>
        <item h="1" sd="0" m="1" x="1130"/>
        <item h="1" sd="0" x="342"/>
        <item sd="0" x="734"/>
        <item h="1" x="892"/>
        <item h="1" m="1" x="939"/>
        <item h="1" sd="0" x="341"/>
        <item h="1" x="769"/>
        <item h="1" sd="0" m="1" x="968"/>
        <item h="1" sd="0" m="1" x="1029"/>
        <item h="1" sd="0" x="618"/>
        <item h="1" sd="0" m="1" x="1105"/>
        <item h="1" sd="0" m="1" x="1084"/>
        <item h="1" sd="0" x="380"/>
        <item h="1" m="1" x="936"/>
        <item h="1" sd="0" x="433"/>
        <item h="1" sd="0" m="1" x="1123"/>
        <item h="1" x="905"/>
        <item h="1" sd="0" x="113"/>
        <item h="1" x="770"/>
        <item h="1" sd="0" x="559"/>
        <item h="1" sd="0" x="251"/>
        <item h="1" sd="0" x="176"/>
        <item h="1" sd="0" x="446"/>
        <item h="1" sd="0" x="372"/>
        <item h="1" sd="0" x="246"/>
        <item h="1" x="732"/>
        <item h="1" sd="0" m="1" x="956"/>
        <item h="1" sd="0" x="257"/>
        <item h="1" sd="0" x="95"/>
        <item h="1" x="807"/>
        <item h="1" x="772"/>
        <item sd="0" x="338"/>
        <item h="1" sd="0" x="36"/>
        <item h="1" sd="0" m="1" x="1009"/>
        <item h="1" sd="0" x="381"/>
        <item h="1" sd="0" x="21"/>
        <item t="default" sd="0"/>
      </items>
    </pivotField>
    <pivotField axis="axisPage" showAll="0">
      <items count="1154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7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58"/>
        <item x="11459"/>
        <item x="11471"/>
        <item x="11472"/>
        <item x="11473"/>
        <item x="11474"/>
        <item x="11475"/>
        <item x="1147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78"/>
        <item x="11479"/>
        <item x="11480"/>
        <item x="11481"/>
        <item x="10279"/>
        <item x="11482"/>
        <item x="11483"/>
        <item x="11460"/>
        <item x="11461"/>
        <item x="11462"/>
        <item x="11463"/>
        <item x="11383"/>
        <item x="11384"/>
        <item x="11385"/>
        <item x="11386"/>
        <item x="11387"/>
        <item x="11388"/>
        <item x="11389"/>
        <item x="11390"/>
        <item x="11391"/>
        <item x="11392"/>
        <item x="11393"/>
        <item x="11394"/>
        <item x="11395"/>
        <item x="11396"/>
        <item x="11397"/>
        <item x="11398"/>
        <item x="11399"/>
        <item x="11400"/>
        <item x="11401"/>
        <item x="11402"/>
        <item x="11403"/>
        <item x="11469"/>
        <item x="11476"/>
        <item x="1148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64"/>
        <item x="11465"/>
        <item x="11466"/>
        <item x="11484"/>
        <item x="11489"/>
        <item x="11490"/>
        <item x="11428"/>
        <item x="11429"/>
        <item x="11430"/>
        <item x="11431"/>
        <item x="11432"/>
        <item x="11433"/>
        <item x="11434"/>
        <item x="11435"/>
        <item x="11436"/>
        <item x="11467"/>
        <item x="11487"/>
        <item x="11488"/>
        <item x="11427"/>
        <item x="11437"/>
        <item x="11468"/>
        <item x="11486"/>
        <item x="11491"/>
        <item x="11438"/>
        <item x="11439"/>
        <item x="11440"/>
        <item x="11441"/>
        <item x="11442"/>
        <item x="11443"/>
        <item x="11444"/>
        <item x="11445"/>
        <item x="11446"/>
        <item x="11447"/>
        <item x="11448"/>
        <item x="11449"/>
        <item x="11450"/>
        <item x="11451"/>
        <item x="11452"/>
        <item x="11453"/>
        <item x="11454"/>
        <item x="11455"/>
        <item x="11456"/>
        <item x="11457"/>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4"/>
    </i>
    <i>
      <x v="42"/>
    </i>
    <i>
      <x v="132"/>
    </i>
    <i>
      <x v="293"/>
    </i>
    <i>
      <x v="297"/>
    </i>
    <i>
      <x v="376"/>
    </i>
    <i>
      <x v="378"/>
    </i>
    <i>
      <x v="404"/>
    </i>
    <i>
      <x v="509"/>
    </i>
    <i>
      <x v="590"/>
    </i>
    <i>
      <x v="591"/>
    </i>
    <i>
      <x v="603"/>
    </i>
    <i>
      <x v="719"/>
    </i>
    <i>
      <x v="725"/>
    </i>
    <i>
      <x v="810"/>
    </i>
    <i>
      <x v="849"/>
    </i>
    <i>
      <x v="863"/>
    </i>
    <i>
      <x v="882"/>
    </i>
    <i>
      <x v="903"/>
    </i>
    <i>
      <x v="923"/>
    </i>
    <i>
      <x v="1087"/>
    </i>
    <i>
      <x v="1112"/>
    </i>
    <i>
      <x v="1156"/>
    </i>
    <i>
      <x v="118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0"/>
          </reference>
        </references>
      </pivotArea>
    </format>
    <format dxfId="70">
      <pivotArea dataOnly="0" labelOnly="1" fieldPosition="0">
        <references count="2">
          <reference field="1" count="2">
            <x v="39"/>
            <x v="103"/>
          </reference>
          <reference field="2" count="1" selected="0">
            <x v="810"/>
          </reference>
        </references>
      </pivotArea>
    </format>
    <format dxfId="69">
      <pivotArea dataOnly="0" labelOnly="1" fieldPosition="0">
        <references count="2">
          <reference field="1" count="9">
            <x v="0"/>
            <x v="1"/>
            <x v="2"/>
            <x v="3"/>
            <x v="17"/>
            <x v="25"/>
            <x v="33"/>
            <x v="39"/>
            <x v="103"/>
          </reference>
          <reference field="2" count="1" selected="0">
            <x v="81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2" firstHeaderRow="0" firstDataRow="1" firstDataCol="1" rowPageCount="1" colPageCount="1"/>
  <pivotFields count="8">
    <pivotField axis="axisPage" showAll="0">
      <items count="1513">
        <item x="0"/>
        <item x="1"/>
        <item x="2"/>
        <item x="4"/>
        <item x="5"/>
        <item x="7"/>
        <item x="8"/>
        <item x="9"/>
        <item m="1" x="1365"/>
        <item x="10"/>
        <item x="11"/>
        <item m="1" x="1368"/>
        <item x="12"/>
        <item x="13"/>
        <item x="14"/>
        <item x="16"/>
        <item x="18"/>
        <item x="3"/>
        <item x="6"/>
        <item x="17"/>
        <item x="15"/>
        <item m="1" x="1370"/>
        <item m="1" x="1369"/>
        <item x="21"/>
        <item x="19"/>
        <item x="23"/>
        <item m="1" x="1371"/>
        <item x="24"/>
        <item x="20"/>
        <item x="28"/>
        <item m="1" x="1372"/>
        <item x="22"/>
        <item x="39"/>
        <item x="25"/>
        <item x="29"/>
        <item x="35"/>
        <item x="26"/>
        <item x="27"/>
        <item x="38"/>
        <item x="30"/>
        <item x="31"/>
        <item x="32"/>
        <item m="1" x="1373"/>
        <item x="37"/>
        <item m="1" x="1374"/>
        <item m="1" x="1375"/>
        <item x="44"/>
        <item x="34"/>
        <item x="40"/>
        <item x="33"/>
        <item x="36"/>
        <item x="60"/>
        <item x="42"/>
        <item m="1" x="1377"/>
        <item x="41"/>
        <item x="47"/>
        <item x="43"/>
        <item m="1" x="1376"/>
        <item x="50"/>
        <item x="45"/>
        <item x="46"/>
        <item x="52"/>
        <item m="1" x="1378"/>
        <item x="53"/>
        <item x="56"/>
        <item x="49"/>
        <item x="48"/>
        <item m="1" x="1379"/>
        <item x="51"/>
        <item m="1" x="1380"/>
        <item x="54"/>
        <item x="55"/>
        <item x="62"/>
        <item x="57"/>
        <item x="58"/>
        <item x="59"/>
        <item x="61"/>
        <item x="63"/>
        <item x="64"/>
        <item x="65"/>
        <item x="66"/>
        <item x="67"/>
        <item x="68"/>
        <item m="1" x="1381"/>
        <item m="1" x="1382"/>
        <item x="69"/>
        <item x="70"/>
        <item x="76"/>
        <item m="1" x="1383"/>
        <item m="1" x="1384"/>
        <item m="1" x="1385"/>
        <item x="71"/>
        <item x="72"/>
        <item x="73"/>
        <item x="74"/>
        <item x="75"/>
        <item x="77"/>
        <item x="78"/>
        <item x="79"/>
        <item m="1" x="1386"/>
        <item x="87"/>
        <item x="80"/>
        <item m="1" x="1387"/>
        <item x="81"/>
        <item x="82"/>
        <item x="83"/>
        <item x="84"/>
        <item x="85"/>
        <item x="86"/>
        <item x="88"/>
        <item x="89"/>
        <item x="90"/>
        <item x="91"/>
        <item m="1" x="1388"/>
        <item x="92"/>
        <item x="93"/>
        <item x="94"/>
        <item x="95"/>
        <item m="1" x="1389"/>
        <item x="96"/>
        <item m="1" x="1390"/>
        <item x="97"/>
        <item x="104"/>
        <item x="98"/>
        <item x="109"/>
        <item x="99"/>
        <item x="100"/>
        <item x="101"/>
        <item x="102"/>
        <item x="103"/>
        <item x="105"/>
        <item x="106"/>
        <item x="107"/>
        <item x="108"/>
        <item x="110"/>
        <item x="111"/>
        <item m="1" x="139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2"/>
        <item m="1" x="1393"/>
        <item x="140"/>
        <item x="166"/>
        <item x="145"/>
        <item x="142"/>
        <item x="190"/>
        <item x="143"/>
        <item m="1" x="139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5"/>
        <item x="178"/>
        <item x="179"/>
        <item x="180"/>
        <item x="181"/>
        <item x="141"/>
        <item x="154"/>
        <item x="168"/>
        <item x="182"/>
        <item x="184"/>
        <item x="216"/>
        <item m="1" x="1396"/>
        <item x="186"/>
        <item x="185"/>
        <item x="187"/>
        <item x="188"/>
        <item x="191"/>
        <item x="192"/>
        <item x="193"/>
        <item x="194"/>
        <item x="195"/>
        <item x="196"/>
        <item x="197"/>
        <item x="199"/>
        <item x="200"/>
        <item x="201"/>
        <item m="1" x="1476"/>
        <item m="1" x="1477"/>
        <item m="1" x="1501"/>
        <item m="1" x="1430"/>
        <item x="204"/>
        <item x="202"/>
        <item x="203"/>
        <item x="205"/>
        <item x="206"/>
        <item x="183"/>
        <item x="207"/>
        <item x="208"/>
        <item x="209"/>
        <item x="210"/>
        <item x="211"/>
        <item m="1" x="1431"/>
        <item m="1" x="1432"/>
        <item m="1" x="1433"/>
        <item m="1" x="1434"/>
        <item x="222"/>
        <item x="212"/>
        <item x="213"/>
        <item x="214"/>
        <item x="215"/>
        <item x="217"/>
        <item m="1" x="1502"/>
        <item x="218"/>
        <item x="219"/>
        <item x="220"/>
        <item m="1" x="1397"/>
        <item m="1" x="1398"/>
        <item x="221"/>
        <item x="223"/>
        <item x="224"/>
        <item x="228"/>
        <item x="229"/>
        <item x="230"/>
        <item x="231"/>
        <item x="232"/>
        <item x="233"/>
        <item x="234"/>
        <item x="235"/>
        <item x="241"/>
        <item x="236"/>
        <item x="237"/>
        <item x="238"/>
        <item x="239"/>
        <item x="240"/>
        <item x="242"/>
        <item x="243"/>
        <item m="1" x="1399"/>
        <item x="244"/>
        <item x="245"/>
        <item m="1" x="148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5"/>
        <item x="373"/>
        <item x="114"/>
        <item x="279"/>
        <item x="280"/>
        <item x="226"/>
        <item m="1" x="1400"/>
        <item x="281"/>
        <item x="282"/>
        <item m="1" x="1490"/>
        <item x="283"/>
        <item x="284"/>
        <item x="285"/>
        <item x="286"/>
        <item x="287"/>
        <item x="288"/>
        <item x="135"/>
        <item x="289"/>
        <item x="290"/>
        <item x="291"/>
        <item x="292"/>
        <item x="293"/>
        <item x="294"/>
        <item x="295"/>
        <item x="296"/>
        <item x="370"/>
        <item x="297"/>
        <item x="298"/>
        <item x="299"/>
        <item x="300"/>
        <item x="301"/>
        <item m="1" x="1495"/>
        <item x="303"/>
        <item x="302"/>
        <item x="304"/>
        <item m="1" x="1486"/>
        <item x="312"/>
        <item x="309"/>
        <item x="308"/>
        <item m="1" x="1508"/>
        <item x="305"/>
        <item x="311"/>
        <item x="306"/>
        <item x="307"/>
        <item x="227"/>
        <item x="310"/>
        <item x="313"/>
        <item x="314"/>
        <item x="315"/>
        <item x="316"/>
        <item x="321"/>
        <item x="317"/>
        <item x="318"/>
        <item x="320"/>
        <item x="319"/>
        <item x="322"/>
        <item x="323"/>
        <item x="324"/>
        <item x="325"/>
        <item x="326"/>
        <item x="327"/>
        <item x="328"/>
        <item m="1" x="1436"/>
        <item x="329"/>
        <item x="330"/>
        <item x="331"/>
        <item x="332"/>
        <item x="333"/>
        <item x="334"/>
        <item m="1" x="1426"/>
        <item m="1" x="1427"/>
        <item m="1" x="1428"/>
        <item m="1" x="1429"/>
        <item m="1" x="1489"/>
        <item x="336"/>
        <item x="335"/>
        <item x="337"/>
        <item x="338"/>
        <item x="339"/>
        <item x="351"/>
        <item x="340"/>
        <item x="341"/>
        <item x="342"/>
        <item m="1" x="1401"/>
        <item x="343"/>
        <item x="344"/>
        <item x="345"/>
        <item x="346"/>
        <item x="361"/>
        <item x="347"/>
        <item x="348"/>
        <item x="349"/>
        <item x="350"/>
        <item x="355"/>
        <item x="352"/>
        <item x="354"/>
        <item x="353"/>
        <item x="371"/>
        <item x="362"/>
        <item x="356"/>
        <item x="357"/>
        <item x="358"/>
        <item x="359"/>
        <item x="360"/>
        <item m="1" x="1402"/>
        <item x="363"/>
        <item x="364"/>
        <item x="365"/>
        <item x="366"/>
        <item x="367"/>
        <item x="368"/>
        <item x="369"/>
        <item m="1" x="1403"/>
        <item m="1" x="1496"/>
        <item m="1" x="1497"/>
        <item x="372"/>
        <item x="374"/>
        <item m="1" x="1404"/>
        <item x="378"/>
        <item x="381"/>
        <item x="375"/>
        <item x="376"/>
        <item x="377"/>
        <item m="1" x="1405"/>
        <item x="379"/>
        <item x="380"/>
        <item x="382"/>
        <item x="383"/>
        <item x="384"/>
        <item x="385"/>
        <item m="1" x="1503"/>
        <item m="1" x="1498"/>
        <item x="386"/>
        <item x="387"/>
        <item x="388"/>
        <item m="1" x="1406"/>
        <item m="1" x="1407"/>
        <item x="389"/>
        <item x="390"/>
        <item x="393"/>
        <item x="391"/>
        <item x="392"/>
        <item x="394"/>
        <item x="395"/>
        <item x="396"/>
        <item x="397"/>
        <item x="398"/>
        <item x="399"/>
        <item m="1" x="1408"/>
        <item x="400"/>
        <item x="401"/>
        <item x="402"/>
        <item x="403"/>
        <item x="404"/>
        <item x="405"/>
        <item m="1" x="1409"/>
        <item x="406"/>
        <item x="407"/>
        <item x="409"/>
        <item x="410"/>
        <item x="411"/>
        <item x="412"/>
        <item m="1" x="1437"/>
        <item x="413"/>
        <item x="414"/>
        <item x="415"/>
        <item x="408"/>
        <item x="416"/>
        <item m="1" x="1510"/>
        <item x="421"/>
        <item m="1" x="1481"/>
        <item x="417"/>
        <item x="418"/>
        <item x="420"/>
        <item m="1" x="1504"/>
        <item x="419"/>
        <item m="1" x="1438"/>
        <item x="422"/>
        <item x="423"/>
        <item x="424"/>
        <item x="425"/>
        <item x="426"/>
        <item x="427"/>
        <item x="428"/>
        <item x="429"/>
        <item x="430"/>
        <item x="431"/>
        <item x="432"/>
        <item x="433"/>
        <item x="434"/>
        <item x="435"/>
        <item x="436"/>
        <item x="437"/>
        <item x="438"/>
        <item x="439"/>
        <item x="440"/>
        <item x="441"/>
        <item x="442"/>
        <item x="443"/>
        <item m="1" x="1492"/>
        <item x="444"/>
        <item x="445"/>
        <item x="446"/>
        <item m="1" x="1491"/>
        <item x="447"/>
        <item m="1" x="1494"/>
        <item x="448"/>
        <item m="1" x="1506"/>
        <item x="449"/>
        <item x="450"/>
        <item m="1" x="1410"/>
        <item x="451"/>
        <item x="452"/>
        <item x="453"/>
        <item x="454"/>
        <item x="455"/>
        <item m="1" x="1439"/>
        <item x="456"/>
        <item x="457"/>
        <item x="458"/>
        <item x="459"/>
        <item x="460"/>
        <item x="461"/>
        <item x="462"/>
        <item m="1" x="1411"/>
        <item x="463"/>
        <item x="464"/>
        <item x="465"/>
        <item x="466"/>
        <item x="467"/>
        <item x="468"/>
        <item x="469"/>
        <item x="470"/>
        <item x="471"/>
        <item x="472"/>
        <item m="1" x="1460"/>
        <item x="473"/>
        <item x="474"/>
        <item x="475"/>
        <item x="476"/>
        <item x="477"/>
        <item m="1" x="1461"/>
        <item x="478"/>
        <item x="479"/>
        <item x="480"/>
        <item x="481"/>
        <item m="1" x="1440"/>
        <item x="482"/>
        <item x="483"/>
        <item x="484"/>
        <item x="485"/>
        <item x="486"/>
        <item x="487"/>
        <item x="488"/>
        <item x="489"/>
        <item x="490"/>
        <item x="491"/>
        <item x="492"/>
        <item x="493"/>
        <item x="494"/>
        <item x="495"/>
        <item x="496"/>
        <item m="1" x="1421"/>
        <item x="498"/>
        <item x="497"/>
        <item x="499"/>
        <item x="500"/>
        <item x="501"/>
        <item x="502"/>
        <item x="503"/>
        <item m="1" x="1422"/>
        <item x="505"/>
        <item x="506"/>
        <item x="507"/>
        <item x="508"/>
        <item x="509"/>
        <item x="510"/>
        <item x="511"/>
        <item m="1" x="1441"/>
        <item m="1" x="1442"/>
        <item m="1" x="1443"/>
        <item m="1" x="1444"/>
        <item m="1" x="1445"/>
        <item x="512"/>
        <item x="513"/>
        <item x="514"/>
        <item x="515"/>
        <item x="516"/>
        <item x="517"/>
        <item x="518"/>
        <item x="519"/>
        <item x="520"/>
        <item x="521"/>
        <item x="522"/>
        <item x="523"/>
        <item x="524"/>
        <item x="525"/>
        <item x="526"/>
        <item x="527"/>
        <item x="528"/>
        <item x="529"/>
        <item x="530"/>
        <item x="531"/>
        <item x="532"/>
        <item m="1" x="1446"/>
        <item x="538"/>
        <item x="533"/>
        <item x="534"/>
        <item x="535"/>
        <item x="536"/>
        <item x="537"/>
        <item x="542"/>
        <item x="539"/>
        <item x="540"/>
        <item x="541"/>
        <item x="543"/>
        <item x="544"/>
        <item x="545"/>
        <item x="546"/>
        <item x="547"/>
        <item x="549"/>
        <item x="550"/>
        <item x="551"/>
        <item x="552"/>
        <item x="553"/>
        <item x="554"/>
        <item x="555"/>
        <item m="1" x="146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3"/>
        <item x="607"/>
        <item x="611"/>
        <item x="612"/>
        <item x="613"/>
        <item x="614"/>
        <item x="608"/>
        <item x="609"/>
        <item x="610"/>
        <item x="615"/>
        <item x="616"/>
        <item m="1" x="1464"/>
        <item x="617"/>
        <item x="618"/>
        <item m="1" x="1465"/>
        <item x="619"/>
        <item x="620"/>
        <item x="621"/>
        <item m="1" x="1466"/>
        <item x="622"/>
        <item m="1" x="1467"/>
        <item x="624"/>
        <item x="623"/>
        <item x="625"/>
        <item x="627"/>
        <item x="629"/>
        <item x="630"/>
        <item x="631"/>
        <item x="632"/>
        <item x="633"/>
        <item x="634"/>
        <item m="1" x="1447"/>
        <item x="648"/>
        <item x="635"/>
        <item m="1" x="1423"/>
        <item m="1" x="1448"/>
        <item x="636"/>
        <item x="637"/>
        <item x="626"/>
        <item x="641"/>
        <item x="642"/>
        <item x="643"/>
        <item m="1" x="1449"/>
        <item x="628"/>
        <item x="644"/>
        <item x="645"/>
        <item x="646"/>
        <item m="1" x="1412"/>
        <item x="647"/>
        <item x="649"/>
        <item x="650"/>
        <item x="640"/>
        <item x="651"/>
        <item x="652"/>
        <item m="1" x="1500"/>
        <item x="653"/>
        <item m="1" x="1468"/>
        <item m="1" x="1469"/>
        <item m="1" x="1450"/>
        <item x="654"/>
        <item m="1" x="1451"/>
        <item x="655"/>
        <item x="656"/>
        <item x="657"/>
        <item x="658"/>
        <item x="659"/>
        <item x="639"/>
        <item x="660"/>
        <item x="662"/>
        <item x="665"/>
        <item x="663"/>
        <item x="664"/>
        <item x="638"/>
        <item x="661"/>
        <item x="666"/>
        <item x="667"/>
        <item x="668"/>
        <item x="669"/>
        <item x="670"/>
        <item x="671"/>
        <item x="672"/>
        <item x="673"/>
        <item x="674"/>
        <item m="1" x="1413"/>
        <item x="675"/>
        <item m="1" x="1414"/>
        <item x="679"/>
        <item x="676"/>
        <item x="677"/>
        <item x="678"/>
        <item x="680"/>
        <item m="1" x="1483"/>
        <item x="682"/>
        <item x="681"/>
        <item x="683"/>
        <item x="684"/>
        <item x="685"/>
        <item x="686"/>
        <item x="687"/>
        <item x="688"/>
        <item x="697"/>
        <item x="689"/>
        <item x="690"/>
        <item x="691"/>
        <item x="705"/>
        <item x="700"/>
        <item x="692"/>
        <item x="693"/>
        <item x="694"/>
        <item m="1" x="1485"/>
        <item x="695"/>
        <item x="696"/>
        <item x="698"/>
        <item x="699"/>
        <item x="701"/>
        <item m="1" x="1417"/>
        <item x="702"/>
        <item x="706"/>
        <item x="703"/>
        <item x="704"/>
        <item x="707"/>
        <item x="717"/>
        <item x="709"/>
        <item x="710"/>
        <item x="711"/>
        <item x="712"/>
        <item x="713"/>
        <item x="714"/>
        <item x="715"/>
        <item x="716"/>
        <item m="1" x="1452"/>
        <item x="718"/>
        <item x="719"/>
        <item x="720"/>
        <item m="1" x="1415"/>
        <item m="1" x="1416"/>
        <item m="1" x="1418"/>
        <item x="726"/>
        <item x="721"/>
        <item x="722"/>
        <item x="723"/>
        <item x="724"/>
        <item x="725"/>
        <item x="727"/>
        <item x="758"/>
        <item x="728"/>
        <item x="729"/>
        <item x="730"/>
        <item m="1" x="1499"/>
        <item m="1" x="1479"/>
        <item x="731"/>
        <item x="732"/>
        <item x="733"/>
        <item m="1" x="1488"/>
        <item x="734"/>
        <item x="735"/>
        <item x="736"/>
        <item x="737"/>
        <item x="738"/>
        <item x="739"/>
        <item x="740"/>
        <item x="741"/>
        <item x="742"/>
        <item x="765"/>
        <item x="743"/>
        <item x="744"/>
        <item x="745"/>
        <item x="746"/>
        <item x="753"/>
        <item x="747"/>
        <item m="1" x="1419"/>
        <item x="748"/>
        <item x="749"/>
        <item x="750"/>
        <item x="751"/>
        <item x="767"/>
        <item x="752"/>
        <item x="754"/>
        <item x="755"/>
        <item x="756"/>
        <item x="757"/>
        <item m="1" x="1453"/>
        <item x="759"/>
        <item m="1" x="1470"/>
        <item x="760"/>
        <item m="1" x="1454"/>
        <item x="761"/>
        <item x="762"/>
        <item m="1" x="1480"/>
        <item x="763"/>
        <item m="1" x="1478"/>
        <item x="764"/>
        <item x="766"/>
        <item x="768"/>
        <item m="1" x="1475"/>
        <item x="769"/>
        <item x="770"/>
        <item x="771"/>
        <item x="772"/>
        <item x="773"/>
        <item x="774"/>
        <item x="775"/>
        <item x="776"/>
        <item x="777"/>
        <item x="778"/>
        <item x="779"/>
        <item x="780"/>
        <item x="781"/>
        <item x="782"/>
        <item x="783"/>
        <item x="784"/>
        <item x="785"/>
        <item x="786"/>
        <item x="787"/>
        <item x="788"/>
        <item x="789"/>
        <item x="790"/>
        <item x="791"/>
        <item m="1" x="1455"/>
        <item x="792"/>
        <item m="1" x="1456"/>
        <item x="793"/>
        <item x="799"/>
        <item x="794"/>
        <item x="795"/>
        <item x="796"/>
        <item x="797"/>
        <item x="798"/>
        <item x="800"/>
        <item x="802"/>
        <item x="801"/>
        <item m="1" x="1457"/>
        <item x="803"/>
        <item x="804"/>
        <item x="805"/>
        <item x="808"/>
        <item x="810"/>
        <item x="809"/>
        <item m="1" x="1484"/>
        <item x="812"/>
        <item x="807"/>
        <item m="1" x="1482"/>
        <item x="819"/>
        <item m="1" x="1507"/>
        <item x="811"/>
        <item x="813"/>
        <item x="815"/>
        <item x="816"/>
        <item x="806"/>
        <item x="814"/>
        <item x="817"/>
        <item m="1" x="1424"/>
        <item x="821"/>
        <item x="822"/>
        <item m="1" x="1471"/>
        <item x="824"/>
        <item x="829"/>
        <item x="827"/>
        <item x="823"/>
        <item x="828"/>
        <item x="833"/>
        <item x="831"/>
        <item x="832"/>
        <item x="830"/>
        <item x="708"/>
        <item x="837"/>
        <item x="838"/>
        <item x="835"/>
        <item x="840"/>
        <item x="841"/>
        <item x="842"/>
        <item m="1" x="1505"/>
        <item x="834"/>
        <item m="1" x="1493"/>
        <item m="1" x="1425"/>
        <item x="820"/>
        <item x="836"/>
        <item x="839"/>
        <item x="846"/>
        <item x="845"/>
        <item x="847"/>
        <item x="844"/>
        <item m="1" x="1472"/>
        <item x="849"/>
        <item x="848"/>
        <item x="843"/>
        <item m="1" x="1509"/>
        <item x="850"/>
        <item x="852"/>
        <item x="853"/>
        <item x="854"/>
        <item x="856"/>
        <item x="857"/>
        <item x="851"/>
        <item x="858"/>
        <item x="859"/>
        <item m="1" x="1357"/>
        <item x="818"/>
        <item x="855"/>
        <item x="826"/>
        <item x="860"/>
        <item x="862"/>
        <item x="861"/>
        <item x="863"/>
        <item x="864"/>
        <item x="865"/>
        <item x="868"/>
        <item x="866"/>
        <item x="867"/>
        <item x="870"/>
        <item x="871"/>
        <item x="872"/>
        <item x="874"/>
        <item m="1" x="1473"/>
        <item x="873"/>
        <item x="877"/>
        <item x="879"/>
        <item x="878"/>
        <item x="876"/>
        <item x="880"/>
        <item x="881"/>
        <item x="883"/>
        <item m="1" x="1474"/>
        <item x="875"/>
        <item x="882"/>
        <item x="884"/>
        <item x="886"/>
        <item x="887"/>
        <item x="885"/>
        <item x="825"/>
        <item x="888"/>
        <item x="889"/>
        <item x="890"/>
        <item x="891"/>
        <item m="1" x="1420"/>
        <item x="892"/>
        <item x="893"/>
        <item x="894"/>
        <item x="898"/>
        <item x="896"/>
        <item x="900"/>
        <item x="895"/>
        <item x="897"/>
        <item x="902"/>
        <item x="903"/>
        <item x="904"/>
        <item x="905"/>
        <item x="901"/>
        <item x="899"/>
        <item x="906"/>
        <item x="869"/>
        <item m="1" x="1458"/>
        <item x="908"/>
        <item x="907"/>
        <item x="909"/>
        <item m="1" x="145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1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60"/>
        <item x="1156"/>
        <item x="1154"/>
        <item x="1159"/>
        <item x="1158"/>
        <item x="1162"/>
        <item x="1133"/>
        <item x="1123"/>
        <item x="1164"/>
        <item x="1161"/>
        <item x="1163"/>
        <item x="1165"/>
        <item x="1166"/>
        <item x="1167"/>
        <item x="1168"/>
        <item x="1169"/>
        <item x="1171"/>
        <item x="1173"/>
        <item x="1174"/>
        <item m="1" x="135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6"/>
        <item m="1" x="1364"/>
        <item m="1" x="1367"/>
        <item m="1" x="1361"/>
        <item m="1" x="1362"/>
        <item x="1210"/>
        <item x="1213"/>
        <item x="1205"/>
        <item x="1209"/>
        <item x="1211"/>
        <item x="1208"/>
        <item x="1204"/>
        <item x="1206"/>
        <item x="1214"/>
        <item x="1215"/>
        <item x="1207"/>
        <item x="1212"/>
        <item m="1" x="1356"/>
        <item x="1217"/>
        <item x="1222"/>
        <item x="1223"/>
        <item x="1225"/>
        <item m="1" x="1363"/>
        <item x="1219"/>
        <item x="1221"/>
        <item x="1224"/>
        <item x="1218"/>
        <item x="1228"/>
        <item x="1227"/>
        <item x="1229"/>
        <item x="1226"/>
        <item m="1" x="1358"/>
        <item x="1216"/>
        <item x="1232"/>
        <item x="1231"/>
        <item x="1233"/>
        <item x="1234"/>
        <item x="1236"/>
        <item x="1237"/>
        <item x="1239"/>
        <item x="1243"/>
        <item x="1244"/>
        <item x="1245"/>
        <item x="1248"/>
        <item x="1249"/>
        <item x="1242"/>
        <item m="1" x="1359"/>
        <item m="1" x="1354"/>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5"/>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x="1351"/>
        <item x="1352"/>
        <item t="default"/>
      </items>
    </pivotField>
    <pivotField axis="axisRow" showAll="0" sortType="descending">
      <items count="174">
        <item sd="0" x="48"/>
        <item sd="0" x="50"/>
        <item sd="0" x="39"/>
        <item sd="0" x="37"/>
        <item sd="0" x="40"/>
        <item sd="0" x="0"/>
        <item sd="0" x="24"/>
        <item sd="0" x="34"/>
        <item sd="0" x="31"/>
        <item sd="0" x="20"/>
        <item sd="0" x="25"/>
        <item sd="0" x="29"/>
        <item sd="0" x="16"/>
        <item sd="0" m="1" x="15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58"/>
        <item sd="0" x="44"/>
        <item sd="0" x="47"/>
        <item sd="0" x="49"/>
        <item sd="0" m="1" x="159"/>
        <item sd="0" x="27"/>
        <item sd="0" x="52"/>
        <item sd="0" x="51"/>
        <item sd="0" x="53"/>
        <item sd="0" x="54"/>
        <item sd="0" x="55"/>
        <item sd="0" x="56"/>
        <item sd="0" x="57"/>
        <item sd="0" x="58"/>
        <item sd="0" x="59"/>
        <item sd="0" x="60"/>
        <item sd="0" x="61"/>
        <item sd="0" x="62"/>
        <item sd="0" x="63"/>
        <item sd="0" x="64"/>
        <item sd="0" x="65"/>
        <item sd="0" x="66"/>
        <item sd="0" x="70"/>
        <item sd="0" m="1" x="162"/>
        <item sd="0" x="67"/>
        <item sd="0" x="69"/>
        <item sd="0" m="1" x="157"/>
        <item sd="0" x="71"/>
        <item sd="0" x="72"/>
        <item sd="0" x="73"/>
        <item sd="0" m="1" x="165"/>
        <item sd="0" x="132"/>
        <item sd="0" m="1" x="167"/>
        <item sd="0" x="77"/>
        <item sd="0" x="76"/>
        <item sd="0" x="82"/>
        <item sd="0" x="74"/>
        <item sd="0" x="75"/>
        <item sd="0" x="68"/>
        <item sd="0" x="78"/>
        <item sd="0" x="79"/>
        <item sd="0" m="1" x="164"/>
        <item sd="0" x="80"/>
        <item sd="0" x="81"/>
        <item sd="0" m="1" x="166"/>
        <item sd="0" x="83"/>
        <item sd="0" x="85"/>
        <item sd="0" x="84"/>
        <item sd="0" x="86"/>
        <item sd="0" x="87"/>
        <item sd="0" x="89"/>
        <item sd="0" x="90"/>
        <item sd="0" x="91"/>
        <item sd="0" x="92"/>
        <item sd="0" x="93"/>
        <item sd="0" x="94"/>
        <item sd="0" x="95"/>
        <item sd="0" x="96"/>
        <item sd="0" m="1" x="170"/>
        <item sd="0" m="1" x="171"/>
        <item sd="0" m="1" x="161"/>
        <item sd="0" x="97"/>
        <item sd="0" x="100"/>
        <item sd="0" m="1" x="169"/>
        <item sd="0" x="101"/>
        <item sd="0" x="110"/>
        <item sd="0" x="106"/>
        <item sd="0" x="88"/>
        <item sd="0" x="102"/>
        <item sd="0" x="112"/>
        <item sd="0" x="113"/>
        <item sd="0" m="1" x="172"/>
        <item sd="0" x="108"/>
        <item sd="0" x="115"/>
        <item sd="0" m="1" x="163"/>
        <item sd="0" x="116"/>
        <item sd="0" x="98"/>
        <item sd="0" x="99"/>
        <item sd="0" x="103"/>
        <item sd="0" x="114"/>
        <item sd="0" x="107"/>
        <item sd="0" x="117"/>
        <item sd="0" x="118"/>
        <item sd="0" x="119"/>
        <item sd="0" x="120"/>
        <item m="1" x="160"/>
        <item sd="0" x="121"/>
        <item sd="0" x="104"/>
        <item sd="0" x="122"/>
        <item sd="0" x="105"/>
        <item sd="0" x="111"/>
        <item sd="0" x="109"/>
        <item sd="0" m="1" x="155"/>
        <item sd="0" x="123"/>
        <item m="1" x="154"/>
        <item sd="0" x="124"/>
        <item sd="0" x="125"/>
        <item sd="0" x="126"/>
        <item sd="0" m="1" x="152"/>
        <item sd="0" x="130"/>
        <item sd="0" x="128"/>
        <item sd="0" x="131"/>
        <item sd="0" x="133"/>
        <item m="1" x="153"/>
        <item sd="0" x="129"/>
        <item sd="0" x="135"/>
        <item x="136"/>
        <item sd="0" x="134"/>
        <item sd="0" x="137"/>
        <item sd="0" x="138"/>
        <item sd="0" x="139"/>
        <item x="127"/>
        <item x="140"/>
        <item x="141"/>
        <item x="143"/>
        <item x="144"/>
        <item x="145"/>
        <item x="147"/>
        <item x="148"/>
        <item x="146"/>
        <item x="142"/>
        <item x="150"/>
        <item m="1" x="151"/>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7">
    <i>
      <x v="166"/>
    </i>
    <i r="1">
      <x v="9"/>
    </i>
    <i r="1">
      <x v="52"/>
    </i>
    <i r="1">
      <x v="4"/>
    </i>
    <i r="1">
      <x v="11"/>
    </i>
    <i r="1">
      <x v="78"/>
    </i>
    <i r="1">
      <x v="13"/>
    </i>
    <i r="1">
      <x v="76"/>
    </i>
    <i>
      <x v="82"/>
    </i>
    <i>
      <x v="149"/>
    </i>
    <i>
      <x v="168"/>
    </i>
    <i r="1">
      <x v="30"/>
    </i>
    <i r="1">
      <x v="62"/>
    </i>
    <i r="1">
      <x v="4"/>
    </i>
    <i r="1">
      <x v="13"/>
    </i>
    <i>
      <x v="154"/>
    </i>
    <i>
      <x v="148"/>
    </i>
    <i>
      <x v="117"/>
    </i>
    <i>
      <x v="167"/>
    </i>
    <i r="1">
      <x v="62"/>
    </i>
    <i r="1">
      <x v="52"/>
    </i>
    <i r="1">
      <x v="13"/>
    </i>
    <i r="1">
      <x v="4"/>
    </i>
    <i>
      <x v="153"/>
    </i>
    <i>
      <x v="161"/>
    </i>
    <i r="1">
      <x v="62"/>
    </i>
    <i r="1">
      <x v="13"/>
    </i>
    <i r="1">
      <x v="78"/>
    </i>
    <i r="1">
      <x v="4"/>
    </i>
    <i>
      <x v="146"/>
    </i>
    <i>
      <x v="151"/>
    </i>
    <i>
      <x v="156"/>
    </i>
    <i>
      <x v="157"/>
    </i>
    <i>
      <x v="163"/>
    </i>
    <i r="1">
      <x v="66"/>
    </i>
    <i r="1">
      <x v="62"/>
    </i>
    <i>
      <x v="170"/>
    </i>
    <i r="1">
      <x v="52"/>
    </i>
    <i>
      <x v="132"/>
    </i>
    <i>
      <x v="144"/>
    </i>
    <i>
      <x v="129"/>
    </i>
    <i>
      <x v="160"/>
    </i>
    <i r="1">
      <x v="52"/>
    </i>
    <i r="1">
      <x v="4"/>
    </i>
    <i r="1">
      <x v="66"/>
    </i>
    <i r="1">
      <x v="7"/>
    </i>
    <i r="1">
      <x v="9"/>
    </i>
    <i>
      <x v="165"/>
    </i>
    <i r="1">
      <x v="52"/>
    </i>
    <i r="1">
      <x v="7"/>
    </i>
    <i>
      <x v="118"/>
    </i>
    <i>
      <x v="150"/>
    </i>
    <i>
      <x v="22"/>
    </i>
    <i>
      <x v="125"/>
    </i>
    <i>
      <x v="137"/>
    </i>
    <i>
      <x v="142"/>
    </i>
    <i>
      <x v="169"/>
    </i>
    <i r="1">
      <x v="4"/>
    </i>
    <i>
      <x v="101"/>
    </i>
    <i>
      <x v="140"/>
    </i>
    <i>
      <x v="122"/>
    </i>
    <i>
      <x v="30"/>
    </i>
    <i>
      <x v="24"/>
    </i>
    <i>
      <x v="31"/>
    </i>
    <i>
      <x v="113"/>
    </i>
    <i>
      <x v="32"/>
    </i>
    <i>
      <x v="131"/>
    </i>
    <i>
      <x v="33"/>
    </i>
    <i>
      <x v="19"/>
    </i>
    <i>
      <x v="34"/>
    </i>
    <i>
      <x v="29"/>
    </i>
    <i>
      <x v="35"/>
    </i>
    <i>
      <x v="105"/>
    </i>
    <i>
      <x v="36"/>
    </i>
    <i>
      <x v="6"/>
    </i>
    <i>
      <x v="37"/>
    </i>
    <i>
      <x v="127"/>
    </i>
    <i>
      <x v="38"/>
    </i>
    <i>
      <x v="136"/>
    </i>
    <i>
      <x v="39"/>
    </i>
    <i>
      <x v="15"/>
    </i>
    <i>
      <x v="40"/>
    </i>
    <i>
      <x v="3"/>
    </i>
    <i>
      <x v="41"/>
    </i>
    <i>
      <x v="164"/>
    </i>
    <i r="1">
      <x v="66"/>
    </i>
    <i r="1">
      <x v="62"/>
    </i>
    <i>
      <x v="42"/>
    </i>
    <i>
      <x v="99"/>
    </i>
    <i>
      <x v="43"/>
    </i>
    <i>
      <x v="103"/>
    </i>
    <i>
      <x v="44"/>
    </i>
    <i>
      <x v="110"/>
    </i>
    <i>
      <x v="45"/>
    </i>
    <i>
      <x v="115"/>
    </i>
    <i>
      <x v="47"/>
    </i>
    <i>
      <x v="119"/>
    </i>
    <i>
      <x v="48"/>
    </i>
    <i>
      <x v="8"/>
    </i>
    <i>
      <x v="50"/>
    </i>
    <i>
      <x v="9"/>
    </i>
    <i>
      <x v="51"/>
    </i>
    <i>
      <x v="133"/>
    </i>
    <i>
      <x v="52"/>
    </i>
    <i>
      <x v="138"/>
    </i>
    <i>
      <x v="54"/>
    </i>
    <i>
      <x v="14"/>
    </i>
    <i>
      <x v="55"/>
    </i>
    <i>
      <x v="17"/>
    </i>
    <i>
      <x v="56"/>
    </i>
    <i>
      <x v="21"/>
    </i>
    <i>
      <x v="57"/>
    </i>
    <i>
      <x v="158"/>
    </i>
    <i>
      <x v="58"/>
    </i>
    <i>
      <x v="162"/>
    </i>
    <i r="1">
      <x v="52"/>
    </i>
    <i>
      <x v="59"/>
    </i>
    <i>
      <x v="1"/>
    </i>
    <i>
      <x v="60"/>
    </i>
    <i>
      <x v="98"/>
    </i>
    <i>
      <x v="61"/>
    </i>
    <i>
      <x v="100"/>
    </i>
    <i>
      <x v="62"/>
    </i>
    <i>
      <x v="102"/>
    </i>
    <i>
      <x v="63"/>
    </i>
    <i>
      <x v="104"/>
    </i>
    <i>
      <x v="64"/>
    </i>
    <i>
      <x v="106"/>
    </i>
    <i>
      <x v="65"/>
    </i>
    <i>
      <x v="111"/>
    </i>
    <i>
      <x v="66"/>
    </i>
    <i>
      <x v="114"/>
    </i>
    <i>
      <x v="67"/>
    </i>
    <i>
      <x v="116"/>
    </i>
    <i>
      <x v="68"/>
    </i>
    <i>
      <x v="7"/>
    </i>
    <i>
      <x v="69"/>
    </i>
    <i>
      <x v="121"/>
    </i>
    <i>
      <x v="70"/>
    </i>
    <i>
      <x v="124"/>
    </i>
    <i>
      <x v="71"/>
    </i>
    <i>
      <x v="126"/>
    </i>
    <i>
      <x v="73"/>
    </i>
    <i>
      <x v="128"/>
    </i>
    <i>
      <x v="74"/>
    </i>
    <i>
      <x v="130"/>
    </i>
    <i>
      <x v="76"/>
    </i>
    <i>
      <x v="10"/>
    </i>
    <i>
      <x v="77"/>
    </i>
    <i>
      <x v="135"/>
    </i>
    <i>
      <x v="78"/>
    </i>
    <i>
      <x v="11"/>
    </i>
    <i>
      <x v="80"/>
    </i>
    <i>
      <x v="139"/>
    </i>
    <i>
      <x v="4"/>
    </i>
    <i>
      <x v="12"/>
    </i>
    <i>
      <x v="5"/>
    </i>
    <i>
      <x v="145"/>
    </i>
    <i>
      <x v="84"/>
    </i>
    <i>
      <x v="16"/>
    </i>
    <i>
      <x v="85"/>
    </i>
    <i>
      <x v="18"/>
    </i>
    <i>
      <x v="86"/>
    </i>
    <i>
      <x v="20"/>
    </i>
    <i>
      <x v="87"/>
    </i>
    <i>
      <x v="155"/>
    </i>
    <i r="1">
      <x v="52"/>
    </i>
    <i>
      <x v="88"/>
    </i>
    <i>
      <x v="23"/>
    </i>
    <i>
      <x v="89"/>
    </i>
    <i>
      <x v="159"/>
    </i>
    <i>
      <x v="91"/>
    </i>
    <i>
      <x v="25"/>
    </i>
    <i>
      <x v="92"/>
    </i>
    <i>
      <x v="26"/>
    </i>
    <i>
      <x v="94"/>
    </i>
    <i>
      <x v="27"/>
    </i>
    <i>
      <x v="95"/>
    </i>
    <i>
      <x v="28"/>
    </i>
    <i>
      <x v="96"/>
    </i>
    <i>
      <x v="97"/>
    </i>
    <i>
      <x v="172"/>
    </i>
    <i r="1">
      <x v="78"/>
    </i>
    <i>
      <x v="2"/>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45636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253"/>
  <sheetViews>
    <sheetView tabSelected="1" zoomScale="145" zoomScaleNormal="145" workbookViewId="0">
      <pane ySplit="1" topLeftCell="A22244" activePane="bottomLeft" state="frozen"/>
      <selection pane="bottomLeft" activeCell="G22257" sqref="G2225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14333</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14333</v>
      </c>
      <c r="E12038" s="582">
        <v>16640</v>
      </c>
      <c r="F12038" s="235"/>
      <c r="G12038" s="235">
        <f t="shared" si="194"/>
        <v>-16640</v>
      </c>
      <c r="H12038" s="689" t="s">
        <v>7643</v>
      </c>
    </row>
    <row r="12039" spans="1:8" s="681" customFormat="1" ht="15" x14ac:dyDescent="0.2">
      <c r="A12039" s="619">
        <v>44607</v>
      </c>
      <c r="B12039" s="173" t="s">
        <v>37</v>
      </c>
      <c r="C12039" s="550" t="s">
        <v>3002</v>
      </c>
      <c r="D12039" s="891" t="s">
        <v>14333</v>
      </c>
      <c r="E12039" s="582">
        <v>15552</v>
      </c>
      <c r="F12039" s="235"/>
      <c r="G12039" s="235">
        <f t="shared" si="194"/>
        <v>-15552</v>
      </c>
      <c r="H12039" s="689" t="s">
        <v>7643</v>
      </c>
    </row>
    <row r="12040" spans="1:8" s="681" customFormat="1" ht="15" x14ac:dyDescent="0.2">
      <c r="A12040" s="619">
        <v>44607</v>
      </c>
      <c r="B12040" s="173" t="s">
        <v>3945</v>
      </c>
      <c r="C12040" s="550" t="s">
        <v>3002</v>
      </c>
      <c r="D12040" s="891" t="s">
        <v>14333</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14332</v>
      </c>
      <c r="E12043" s="582">
        <v>79000</v>
      </c>
      <c r="F12043" s="235"/>
      <c r="G12043" s="235">
        <f t="shared" si="194"/>
        <v>-79000</v>
      </c>
      <c r="H12043" s="689" t="s">
        <v>7643</v>
      </c>
    </row>
    <row r="12044" spans="1:8" s="681" customFormat="1" ht="15" x14ac:dyDescent="0.2">
      <c r="A12044" s="619">
        <v>44610</v>
      </c>
      <c r="B12044" s="173" t="s">
        <v>6951</v>
      </c>
      <c r="C12044" s="550" t="s">
        <v>7465</v>
      </c>
      <c r="D12044" s="891" t="s">
        <v>14332</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14332</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14331</v>
      </c>
      <c r="E12160" s="551">
        <v>233640</v>
      </c>
      <c r="F12160" s="235"/>
      <c r="G12160" s="235">
        <f t="shared" si="195"/>
        <v>-233640</v>
      </c>
      <c r="H12160" s="689" t="s">
        <v>7692</v>
      </c>
    </row>
    <row r="12161" spans="1:8" ht="15" customHeight="1" x14ac:dyDescent="0.2">
      <c r="A12161" s="619">
        <v>44627</v>
      </c>
      <c r="B12161" s="173" t="s">
        <v>37</v>
      </c>
      <c r="C12161" s="550" t="s">
        <v>6704</v>
      </c>
      <c r="D12161" s="902" t="s">
        <v>14331</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14330</v>
      </c>
      <c r="E12163" s="551">
        <v>204468</v>
      </c>
      <c r="F12163" s="235"/>
      <c r="G12163" s="235">
        <f t="shared" si="195"/>
        <v>-204468</v>
      </c>
      <c r="H12163" s="689" t="s">
        <v>7692</v>
      </c>
    </row>
    <row r="12164" spans="1:8" ht="15" customHeight="1" x14ac:dyDescent="0.2">
      <c r="A12164" s="619">
        <v>44627</v>
      </c>
      <c r="B12164" s="173" t="s">
        <v>7065</v>
      </c>
      <c r="C12164" s="550" t="s">
        <v>166</v>
      </c>
      <c r="D12164" s="902" t="s">
        <v>14330</v>
      </c>
      <c r="E12164" s="551">
        <v>12627</v>
      </c>
      <c r="F12164" s="235"/>
      <c r="G12164" s="235">
        <f t="shared" si="195"/>
        <v>-12627</v>
      </c>
      <c r="H12164" s="689" t="s">
        <v>7692</v>
      </c>
    </row>
    <row r="12165" spans="1:8" ht="15" customHeight="1" x14ac:dyDescent="0.2">
      <c r="A12165" s="619">
        <v>44627</v>
      </c>
      <c r="B12165" s="173" t="s">
        <v>7655</v>
      </c>
      <c r="C12165" s="550" t="s">
        <v>166</v>
      </c>
      <c r="D12165" s="902" t="s">
        <v>14330</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14330</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14329</v>
      </c>
      <c r="E12169" s="551">
        <v>21320</v>
      </c>
      <c r="F12169" s="235"/>
      <c r="G12169" s="235">
        <f t="shared" si="196"/>
        <v>-21320</v>
      </c>
      <c r="H12169" s="689" t="s">
        <v>7692</v>
      </c>
    </row>
    <row r="12170" spans="1:8" ht="15" x14ac:dyDescent="0.2">
      <c r="A12170" s="619">
        <v>44631</v>
      </c>
      <c r="B12170" s="173" t="s">
        <v>3944</v>
      </c>
      <c r="C12170" s="550" t="s">
        <v>3002</v>
      </c>
      <c r="D12170" s="739" t="s">
        <v>14329</v>
      </c>
      <c r="E12170" s="551">
        <v>16640</v>
      </c>
      <c r="F12170" s="235"/>
      <c r="G12170" s="235">
        <f t="shared" si="196"/>
        <v>-16640</v>
      </c>
      <c r="H12170" s="689" t="s">
        <v>7692</v>
      </c>
    </row>
    <row r="12171" spans="1:8" ht="15" x14ac:dyDescent="0.2">
      <c r="A12171" s="619">
        <v>44631</v>
      </c>
      <c r="B12171" s="173" t="s">
        <v>37</v>
      </c>
      <c r="C12171" s="550" t="s">
        <v>3002</v>
      </c>
      <c r="D12171" s="739" t="s">
        <v>14329</v>
      </c>
      <c r="E12171" s="551">
        <v>15552</v>
      </c>
      <c r="F12171" s="235"/>
      <c r="G12171" s="235">
        <f t="shared" si="196"/>
        <v>-15552</v>
      </c>
      <c r="H12171" s="689" t="s">
        <v>7692</v>
      </c>
    </row>
    <row r="12172" spans="1:8" ht="15" x14ac:dyDescent="0.2">
      <c r="A12172" s="619">
        <v>44631</v>
      </c>
      <c r="B12172" s="173" t="s">
        <v>7553</v>
      </c>
      <c r="C12172" s="550" t="s">
        <v>3002</v>
      </c>
      <c r="D12172" s="739" t="s">
        <v>14329</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14329</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14328</v>
      </c>
      <c r="E12176" s="235">
        <v>250000</v>
      </c>
      <c r="F12176" s="235"/>
      <c r="G12176" s="235">
        <f t="shared" si="196"/>
        <v>-250000</v>
      </c>
      <c r="H12176" s="689" t="s">
        <v>7692</v>
      </c>
    </row>
    <row r="12177" spans="1:8" ht="15" x14ac:dyDescent="0.2">
      <c r="A12177" s="619">
        <v>44644</v>
      </c>
      <c r="B12177" s="173" t="s">
        <v>7065</v>
      </c>
      <c r="C12177" s="173" t="s">
        <v>6820</v>
      </c>
      <c r="D12177" s="901" t="s">
        <v>14327</v>
      </c>
      <c r="E12177" s="235">
        <v>100000</v>
      </c>
      <c r="F12177" s="235"/>
      <c r="G12177" s="235">
        <f t="shared" si="196"/>
        <v>-100000</v>
      </c>
      <c r="H12177" s="689" t="s">
        <v>7692</v>
      </c>
    </row>
    <row r="12178" spans="1:8" ht="15" x14ac:dyDescent="0.2">
      <c r="A12178" s="619">
        <v>44645</v>
      </c>
      <c r="B12178" s="173" t="s">
        <v>6951</v>
      </c>
      <c r="C12178" s="550" t="s">
        <v>166</v>
      </c>
      <c r="D12178" s="902" t="s">
        <v>14326</v>
      </c>
      <c r="E12178" s="551">
        <v>2592</v>
      </c>
      <c r="F12178" s="235"/>
      <c r="G12178" s="235">
        <f t="shared" si="196"/>
        <v>-2592</v>
      </c>
      <c r="H12178" s="689" t="s">
        <v>7692</v>
      </c>
    </row>
    <row r="12179" spans="1:8" ht="15" customHeight="1" x14ac:dyDescent="0.2">
      <c r="A12179" s="619">
        <v>44645</v>
      </c>
      <c r="B12179" s="173" t="s">
        <v>6503</v>
      </c>
      <c r="C12179" s="550" t="s">
        <v>166</v>
      </c>
      <c r="D12179" s="902" t="s">
        <v>14326</v>
      </c>
      <c r="E12179" s="551">
        <v>51585</v>
      </c>
      <c r="F12179" s="235"/>
      <c r="G12179" s="235">
        <f t="shared" si="196"/>
        <v>-51585</v>
      </c>
      <c r="H12179" s="689" t="s">
        <v>7692</v>
      </c>
    </row>
    <row r="12180" spans="1:8" ht="15" x14ac:dyDescent="0.2">
      <c r="A12180" s="619">
        <v>44645</v>
      </c>
      <c r="B12180" s="173" t="s">
        <v>7655</v>
      </c>
      <c r="C12180" s="550" t="s">
        <v>166</v>
      </c>
      <c r="D12180" s="902" t="s">
        <v>14326</v>
      </c>
      <c r="E12180" s="551">
        <v>122000</v>
      </c>
      <c r="F12180" s="235"/>
      <c r="G12180" s="235">
        <f t="shared" si="196"/>
        <v>-122000</v>
      </c>
      <c r="H12180" s="689" t="s">
        <v>7692</v>
      </c>
    </row>
    <row r="12181" spans="1:8" ht="15" x14ac:dyDescent="0.2">
      <c r="A12181" s="619">
        <v>44645</v>
      </c>
      <c r="B12181" s="173" t="s">
        <v>37</v>
      </c>
      <c r="C12181" s="550" t="s">
        <v>166</v>
      </c>
      <c r="D12181" s="902" t="s">
        <v>14326</v>
      </c>
      <c r="E12181" s="551">
        <v>8000</v>
      </c>
      <c r="F12181" s="235"/>
      <c r="G12181" s="235">
        <f t="shared" si="196"/>
        <v>-8000</v>
      </c>
      <c r="H12181" s="689" t="s">
        <v>7692</v>
      </c>
    </row>
    <row r="12182" spans="1:8" ht="15" x14ac:dyDescent="0.2">
      <c r="A12182" s="619">
        <v>44645</v>
      </c>
      <c r="B12182" s="173" t="s">
        <v>7553</v>
      </c>
      <c r="C12182" s="550" t="s">
        <v>166</v>
      </c>
      <c r="D12182" s="902" t="s">
        <v>14326</v>
      </c>
      <c r="E12182" s="551">
        <v>7862</v>
      </c>
      <c r="F12182" s="235"/>
      <c r="G12182" s="235">
        <f t="shared" si="196"/>
        <v>-7862</v>
      </c>
      <c r="H12182" s="689" t="s">
        <v>7692</v>
      </c>
    </row>
    <row r="12183" spans="1:8" ht="15" x14ac:dyDescent="0.2">
      <c r="A12183" s="619">
        <v>44651</v>
      </c>
      <c r="B12183" s="173" t="s">
        <v>7065</v>
      </c>
      <c r="C12183" s="649" t="s">
        <v>1390</v>
      </c>
      <c r="D12183" s="903" t="s">
        <v>14325</v>
      </c>
      <c r="E12183" s="650">
        <v>100000</v>
      </c>
      <c r="F12183" s="235"/>
      <c r="G12183" s="235">
        <f t="shared" si="196"/>
        <v>-100000</v>
      </c>
      <c r="H12183" s="689" t="s">
        <v>7692</v>
      </c>
    </row>
    <row r="12184" spans="1:8" ht="15" x14ac:dyDescent="0.2">
      <c r="A12184" s="619">
        <v>44651</v>
      </c>
      <c r="B12184" s="173" t="s">
        <v>7110</v>
      </c>
      <c r="C12184" s="649" t="s">
        <v>1390</v>
      </c>
      <c r="D12184" s="903" t="s">
        <v>14325</v>
      </c>
      <c r="E12184" s="650">
        <v>100000</v>
      </c>
      <c r="F12184" s="235"/>
      <c r="G12184" s="235">
        <f t="shared" si="196"/>
        <v>-100000</v>
      </c>
      <c r="H12184" s="689" t="s">
        <v>7692</v>
      </c>
    </row>
    <row r="12185" spans="1:8" ht="15" x14ac:dyDescent="0.2">
      <c r="A12185" s="619">
        <v>44651</v>
      </c>
      <c r="B12185" s="173" t="s">
        <v>7065</v>
      </c>
      <c r="C12185" s="550" t="s">
        <v>7221</v>
      </c>
      <c r="D12185" s="902" t="s">
        <v>14324</v>
      </c>
      <c r="E12185" s="551">
        <v>75000</v>
      </c>
      <c r="F12185" s="235"/>
      <c r="G12185" s="235">
        <f t="shared" si="196"/>
        <v>-75000</v>
      </c>
      <c r="H12185" s="689" t="s">
        <v>7692</v>
      </c>
    </row>
    <row r="12186" spans="1:8" ht="15" x14ac:dyDescent="0.2">
      <c r="A12186" s="619">
        <v>44651</v>
      </c>
      <c r="B12186" s="173" t="s">
        <v>7110</v>
      </c>
      <c r="C12186" s="550" t="s">
        <v>7221</v>
      </c>
      <c r="D12186" s="902" t="s">
        <v>14324</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14322</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14323</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14321</v>
      </c>
      <c r="E12729" s="584">
        <v>30160</v>
      </c>
      <c r="F12729" s="122"/>
      <c r="G12729" s="122">
        <f t="shared" si="204"/>
        <v>-30160</v>
      </c>
      <c r="H12729" s="708" t="s">
        <v>8007</v>
      </c>
    </row>
    <row r="12730" spans="1:8" ht="15" x14ac:dyDescent="0.2">
      <c r="A12730" s="721">
        <v>44744</v>
      </c>
      <c r="B12730" s="121" t="s">
        <v>3944</v>
      </c>
      <c r="C12730" s="583" t="s">
        <v>3002</v>
      </c>
      <c r="D12730" s="911" t="s">
        <v>14321</v>
      </c>
      <c r="E12730" s="584">
        <v>32760</v>
      </c>
      <c r="F12730" s="122"/>
      <c r="G12730" s="122">
        <f t="shared" si="204"/>
        <v>-32760</v>
      </c>
      <c r="H12730" s="708" t="s">
        <v>8007</v>
      </c>
    </row>
    <row r="12731" spans="1:8" ht="15" x14ac:dyDescent="0.2">
      <c r="A12731" s="721">
        <v>44744</v>
      </c>
      <c r="B12731" s="121" t="s">
        <v>37</v>
      </c>
      <c r="C12731" s="583" t="s">
        <v>3002</v>
      </c>
      <c r="D12731" s="911" t="s">
        <v>14321</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14320</v>
      </c>
      <c r="E14174" s="566">
        <v>58000</v>
      </c>
      <c r="F14174" s="235"/>
      <c r="G14174" s="235">
        <f t="shared" si="227"/>
        <v>-58000</v>
      </c>
      <c r="H14174" s="708" t="s">
        <v>8961</v>
      </c>
    </row>
    <row r="14175" spans="1:8" ht="15" x14ac:dyDescent="0.2">
      <c r="A14175" s="732">
        <v>44933</v>
      </c>
      <c r="B14175" s="173" t="s">
        <v>7914</v>
      </c>
      <c r="C14175" s="565" t="s">
        <v>8021</v>
      </c>
      <c r="D14175" s="873" t="s">
        <v>14320</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13747</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13224</v>
      </c>
      <c r="E19640" s="57">
        <v>14000</v>
      </c>
      <c r="F19640" s="57"/>
      <c r="G19640" s="125">
        <f t="shared" si="312"/>
        <v>-14000</v>
      </c>
      <c r="H19640" s="704" t="s">
        <v>13158</v>
      </c>
    </row>
    <row r="19641" spans="1:8" ht="15" x14ac:dyDescent="0.2">
      <c r="A19641" s="733">
        <v>45444</v>
      </c>
      <c r="B19641" s="40" t="s">
        <v>12334</v>
      </c>
      <c r="C19641" s="62" t="s">
        <v>13169</v>
      </c>
      <c r="D19641" s="107" t="s">
        <v>13224</v>
      </c>
      <c r="E19641" s="57">
        <v>15000</v>
      </c>
      <c r="F19641" s="57"/>
      <c r="G19641" s="125">
        <f t="shared" si="312"/>
        <v>-15000</v>
      </c>
      <c r="H19641" s="704" t="s">
        <v>13158</v>
      </c>
    </row>
    <row r="19642" spans="1:8" ht="15" x14ac:dyDescent="0.2">
      <c r="A19642" s="733">
        <v>45444</v>
      </c>
      <c r="B19642" s="40" t="s">
        <v>11707</v>
      </c>
      <c r="C19642" s="62" t="s">
        <v>13169</v>
      </c>
      <c r="D19642" s="107" t="s">
        <v>13224</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13278</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13272</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13232</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13269</v>
      </c>
      <c r="E19695" s="584">
        <v>5000</v>
      </c>
      <c r="F19695" s="57"/>
      <c r="G19695" s="125">
        <f t="shared" si="313"/>
        <v>-5000</v>
      </c>
      <c r="H19695" s="704" t="s">
        <v>13158</v>
      </c>
    </row>
    <row r="19696" spans="1:8" ht="15" x14ac:dyDescent="0.2">
      <c r="A19696" s="733">
        <v>45448</v>
      </c>
      <c r="B19696" s="40" t="s">
        <v>12388</v>
      </c>
      <c r="C19696" s="669" t="s">
        <v>2189</v>
      </c>
      <c r="D19696" s="911" t="s">
        <v>13269</v>
      </c>
      <c r="E19696" s="584">
        <v>3000</v>
      </c>
      <c r="F19696" s="57"/>
      <c r="G19696" s="125">
        <f t="shared" si="313"/>
        <v>-3000</v>
      </c>
      <c r="H19696" s="704" t="s">
        <v>13158</v>
      </c>
    </row>
    <row r="19697" spans="1:8" ht="15" customHeight="1" x14ac:dyDescent="0.2">
      <c r="A19697" s="733">
        <v>45448</v>
      </c>
      <c r="B19697" s="40" t="s">
        <v>11114</v>
      </c>
      <c r="C19697" s="669" t="s">
        <v>2189</v>
      </c>
      <c r="D19697" s="911" t="s">
        <v>13269</v>
      </c>
      <c r="E19697" s="584">
        <v>4000</v>
      </c>
      <c r="F19697" s="57"/>
      <c r="G19697" s="125">
        <f t="shared" si="313"/>
        <v>-4000</v>
      </c>
      <c r="H19697" s="704" t="s">
        <v>13158</v>
      </c>
    </row>
    <row r="19698" spans="1:8" ht="15" customHeight="1" x14ac:dyDescent="0.2">
      <c r="A19698" s="733">
        <v>45448</v>
      </c>
      <c r="B19698" s="40" t="s">
        <v>13098</v>
      </c>
      <c r="C19698" s="669" t="s">
        <v>2189</v>
      </c>
      <c r="D19698" s="911" t="s">
        <v>13269</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13278</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13240</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13234</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13220</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13233</v>
      </c>
      <c r="E19721" s="57">
        <v>8000</v>
      </c>
      <c r="F19721" s="57"/>
      <c r="G19721" s="125">
        <f t="shared" si="314"/>
        <v>-8000</v>
      </c>
      <c r="H19721" s="704" t="s">
        <v>13158</v>
      </c>
    </row>
    <row r="19722" spans="1:8" ht="15" x14ac:dyDescent="0.2">
      <c r="A19722" s="733">
        <v>45453</v>
      </c>
      <c r="B19722" s="40" t="s">
        <v>11068</v>
      </c>
      <c r="C19722" s="62" t="s">
        <v>13218</v>
      </c>
      <c r="D19722" s="107" t="s">
        <v>13219</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13223</v>
      </c>
      <c r="E19724" s="584">
        <v>250000</v>
      </c>
      <c r="F19724" s="57"/>
      <c r="G19724" s="125">
        <f t="shared" si="314"/>
        <v>-250000</v>
      </c>
      <c r="H19724" s="704" t="s">
        <v>13158</v>
      </c>
    </row>
    <row r="19725" spans="1:8" ht="15" x14ac:dyDescent="0.2">
      <c r="A19725" s="733">
        <v>45453</v>
      </c>
      <c r="B19725" s="40" t="s">
        <v>11707</v>
      </c>
      <c r="C19725" s="669" t="s">
        <v>8384</v>
      </c>
      <c r="D19725" s="911" t="s">
        <v>13223</v>
      </c>
      <c r="E19725" s="584">
        <v>250000</v>
      </c>
      <c r="F19725" s="57"/>
      <c r="G19725" s="125">
        <f t="shared" si="314"/>
        <v>-250000</v>
      </c>
      <c r="H19725" s="704" t="s">
        <v>13158</v>
      </c>
    </row>
    <row r="19726" spans="1:8" ht="15" x14ac:dyDescent="0.2">
      <c r="A19726" s="733">
        <v>45454</v>
      </c>
      <c r="B19726" s="40" t="s">
        <v>13098</v>
      </c>
      <c r="C19726" s="62" t="s">
        <v>10972</v>
      </c>
      <c r="D19726" s="107" t="s">
        <v>13215</v>
      </c>
      <c r="E19726" s="57">
        <v>11300</v>
      </c>
      <c r="F19726" s="57"/>
      <c r="G19726" s="125">
        <f t="shared" si="314"/>
        <v>-11300</v>
      </c>
      <c r="H19726" s="704" t="s">
        <v>13158</v>
      </c>
    </row>
    <row r="19727" spans="1:8" ht="15" x14ac:dyDescent="0.2">
      <c r="A19727" s="733">
        <v>45454</v>
      </c>
      <c r="B19727" s="62" t="s">
        <v>13278</v>
      </c>
      <c r="C19727" s="62" t="s">
        <v>10972</v>
      </c>
      <c r="D19727" s="107" t="s">
        <v>13216</v>
      </c>
      <c r="E19727" s="57">
        <v>1700</v>
      </c>
      <c r="F19727" s="57"/>
      <c r="G19727" s="125">
        <f t="shared" si="314"/>
        <v>-1700</v>
      </c>
      <c r="H19727" s="704" t="s">
        <v>13158</v>
      </c>
    </row>
    <row r="19728" spans="1:8" ht="15" x14ac:dyDescent="0.2">
      <c r="A19728" s="733">
        <v>45454</v>
      </c>
      <c r="B19728" s="62" t="s">
        <v>13278</v>
      </c>
      <c r="C19728" s="62" t="s">
        <v>10972</v>
      </c>
      <c r="D19728" s="107" t="s">
        <v>13217</v>
      </c>
      <c r="E19728" s="57">
        <v>3860</v>
      </c>
      <c r="F19728" s="57"/>
      <c r="G19728" s="125">
        <f t="shared" si="314"/>
        <v>-3860</v>
      </c>
      <c r="H19728" s="704" t="s">
        <v>13158</v>
      </c>
    </row>
    <row r="19729" spans="1:8" ht="15" x14ac:dyDescent="0.2">
      <c r="A19729" s="733">
        <v>45454</v>
      </c>
      <c r="B19729" s="40" t="s">
        <v>11114</v>
      </c>
      <c r="C19729" s="669" t="s">
        <v>2189</v>
      </c>
      <c r="D19729" s="911" t="s">
        <v>13268</v>
      </c>
      <c r="E19729" s="584">
        <v>9000</v>
      </c>
      <c r="F19729" s="57"/>
      <c r="G19729" s="125">
        <f t="shared" si="314"/>
        <v>-9000</v>
      </c>
      <c r="H19729" s="704" t="s">
        <v>13158</v>
      </c>
    </row>
    <row r="19730" spans="1:8" ht="15" customHeight="1" x14ac:dyDescent="0.2">
      <c r="A19730" s="733">
        <v>45454</v>
      </c>
      <c r="B19730" s="40" t="s">
        <v>12388</v>
      </c>
      <c r="C19730" s="669" t="s">
        <v>2189</v>
      </c>
      <c r="D19730" s="911" t="s">
        <v>13268</v>
      </c>
      <c r="E19730" s="584">
        <v>2000</v>
      </c>
      <c r="F19730" s="57"/>
      <c r="G19730" s="125">
        <f t="shared" si="314"/>
        <v>-2000</v>
      </c>
      <c r="H19730" s="704" t="s">
        <v>13158</v>
      </c>
    </row>
    <row r="19731" spans="1:8" ht="15" customHeight="1" x14ac:dyDescent="0.2">
      <c r="A19731" s="733">
        <v>45454</v>
      </c>
      <c r="B19731" s="40" t="s">
        <v>13098</v>
      </c>
      <c r="C19731" s="669" t="s">
        <v>2189</v>
      </c>
      <c r="D19731" s="911" t="s">
        <v>13268</v>
      </c>
      <c r="E19731" s="584">
        <v>1000</v>
      </c>
      <c r="F19731" s="57"/>
      <c r="G19731" s="125">
        <f t="shared" si="314"/>
        <v>-1000</v>
      </c>
      <c r="H19731" s="704" t="s">
        <v>13158</v>
      </c>
    </row>
    <row r="19732" spans="1:8" ht="15" x14ac:dyDescent="0.2">
      <c r="A19732" s="733">
        <v>45454</v>
      </c>
      <c r="B19732" s="40" t="s">
        <v>13213</v>
      </c>
      <c r="C19732" s="669" t="s">
        <v>2189</v>
      </c>
      <c r="D19732" s="911" t="s">
        <v>13268</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13225</v>
      </c>
      <c r="E19734" s="57">
        <v>4380</v>
      </c>
      <c r="F19734" s="57"/>
      <c r="G19734" s="125">
        <f t="shared" si="314"/>
        <v>-4380</v>
      </c>
      <c r="H19734" s="704" t="s">
        <v>13158</v>
      </c>
    </row>
    <row r="19735" spans="1:8" ht="15" x14ac:dyDescent="0.2">
      <c r="A19735" s="733">
        <v>45454</v>
      </c>
      <c r="B19735" s="40" t="s">
        <v>25</v>
      </c>
      <c r="C19735" s="62" t="s">
        <v>2107</v>
      </c>
      <c r="D19735" s="107" t="s">
        <v>13226</v>
      </c>
      <c r="E19735" s="57">
        <v>5000</v>
      </c>
      <c r="F19735" s="57"/>
      <c r="G19735" s="125">
        <f t="shared" si="314"/>
        <v>-5000</v>
      </c>
      <c r="H19735" s="704" t="s">
        <v>13158</v>
      </c>
    </row>
    <row r="19736" spans="1:8" ht="15" x14ac:dyDescent="0.2">
      <c r="A19736" s="733">
        <v>45454</v>
      </c>
      <c r="B19736" s="40" t="s">
        <v>11707</v>
      </c>
      <c r="C19736" s="62" t="s">
        <v>10972</v>
      </c>
      <c r="D19736" s="107" t="s">
        <v>13225</v>
      </c>
      <c r="E19736" s="57">
        <v>1840</v>
      </c>
      <c r="F19736" s="57"/>
      <c r="G19736" s="125">
        <f t="shared" si="314"/>
        <v>-1840</v>
      </c>
      <c r="H19736" s="704" t="s">
        <v>13158</v>
      </c>
    </row>
    <row r="19737" spans="1:8" ht="15" x14ac:dyDescent="0.2">
      <c r="A19737" s="733">
        <v>45454</v>
      </c>
      <c r="B19737" s="40" t="s">
        <v>3945</v>
      </c>
      <c r="C19737" s="62" t="s">
        <v>10972</v>
      </c>
      <c r="D19737" s="107" t="s">
        <v>13241</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13242</v>
      </c>
      <c r="E19739" s="57">
        <v>40000</v>
      </c>
      <c r="F19739" s="57"/>
      <c r="G19739" s="125">
        <f t="shared" si="314"/>
        <v>-40000</v>
      </c>
      <c r="H19739" s="704" t="s">
        <v>13158</v>
      </c>
    </row>
    <row r="19740" spans="1:8" ht="15" x14ac:dyDescent="0.2">
      <c r="A19740" s="733">
        <v>45454</v>
      </c>
      <c r="B19740" s="40" t="s">
        <v>13098</v>
      </c>
      <c r="C19740" s="62" t="s">
        <v>13244</v>
      </c>
      <c r="D19740" s="107" t="s">
        <v>13245</v>
      </c>
      <c r="E19740" s="57">
        <v>200000</v>
      </c>
      <c r="F19740" s="57"/>
      <c r="G19740" s="125">
        <f t="shared" si="314"/>
        <v>-200000</v>
      </c>
      <c r="H19740" s="704" t="s">
        <v>13158</v>
      </c>
    </row>
    <row r="19741" spans="1:8" ht="15" x14ac:dyDescent="0.2">
      <c r="A19741" s="733">
        <v>45454</v>
      </c>
      <c r="B19741" s="40" t="s">
        <v>13098</v>
      </c>
      <c r="C19741" s="62" t="s">
        <v>13244</v>
      </c>
      <c r="D19741" s="107" t="s">
        <v>13245</v>
      </c>
      <c r="E19741" s="57">
        <v>200000</v>
      </c>
      <c r="F19741" s="57"/>
      <c r="G19741" s="125">
        <f t="shared" si="314"/>
        <v>-200000</v>
      </c>
      <c r="H19741" s="704" t="s">
        <v>13158</v>
      </c>
    </row>
    <row r="19742" spans="1:8" ht="15" x14ac:dyDescent="0.2">
      <c r="A19742" s="733">
        <v>45454</v>
      </c>
      <c r="B19742" s="40" t="s">
        <v>11707</v>
      </c>
      <c r="C19742" s="62" t="s">
        <v>13246</v>
      </c>
      <c r="D19742" s="107" t="s">
        <v>13243</v>
      </c>
      <c r="E19742" s="57">
        <v>200000</v>
      </c>
      <c r="F19742" s="57"/>
      <c r="G19742" s="125">
        <f t="shared" si="314"/>
        <v>-200000</v>
      </c>
      <c r="H19742" s="704" t="s">
        <v>13158</v>
      </c>
    </row>
    <row r="19743" spans="1:8" ht="15" x14ac:dyDescent="0.2">
      <c r="A19743" s="733">
        <v>45454</v>
      </c>
      <c r="B19743" s="583" t="s">
        <v>11068</v>
      </c>
      <c r="C19743" s="669" t="s">
        <v>6422</v>
      </c>
      <c r="D19743" s="911" t="s">
        <v>13247</v>
      </c>
      <c r="E19743" s="584">
        <v>65000</v>
      </c>
      <c r="F19743" s="57"/>
      <c r="G19743" s="125">
        <f t="shared" si="314"/>
        <v>-65000</v>
      </c>
      <c r="H19743" s="704" t="s">
        <v>13158</v>
      </c>
    </row>
    <row r="19744" spans="1:8" ht="15" x14ac:dyDescent="0.2">
      <c r="A19744" s="733">
        <v>45454</v>
      </c>
      <c r="B19744" s="583" t="s">
        <v>12988</v>
      </c>
      <c r="C19744" s="669" t="s">
        <v>6422</v>
      </c>
      <c r="D19744" s="911" t="s">
        <v>13247</v>
      </c>
      <c r="E19744" s="584">
        <v>35000</v>
      </c>
      <c r="F19744" s="57"/>
      <c r="G19744" s="125">
        <f t="shared" si="314"/>
        <v>-35000</v>
      </c>
      <c r="H19744" s="704" t="s">
        <v>13158</v>
      </c>
    </row>
    <row r="19745" spans="1:8" ht="15" x14ac:dyDescent="0.2">
      <c r="A19745" s="733">
        <v>45454</v>
      </c>
      <c r="B19745" s="62" t="s">
        <v>13278</v>
      </c>
      <c r="C19745" s="62" t="s">
        <v>13248</v>
      </c>
      <c r="D19745" s="107" t="s">
        <v>13249</v>
      </c>
      <c r="E19745" s="57">
        <v>193760</v>
      </c>
      <c r="F19745" s="57"/>
      <c r="G19745" s="125">
        <f t="shared" si="314"/>
        <v>-193760</v>
      </c>
      <c r="H19745" s="704" t="s">
        <v>13158</v>
      </c>
    </row>
    <row r="19746" spans="1:8" ht="15" x14ac:dyDescent="0.2">
      <c r="A19746" s="733">
        <v>45454</v>
      </c>
      <c r="B19746" s="40" t="s">
        <v>12671</v>
      </c>
      <c r="C19746" s="62" t="s">
        <v>6584</v>
      </c>
      <c r="D19746" s="107" t="s">
        <v>13250</v>
      </c>
      <c r="E19746" s="57">
        <v>300000</v>
      </c>
      <c r="F19746" s="57"/>
      <c r="G19746" s="125">
        <f t="shared" si="314"/>
        <v>-300000</v>
      </c>
      <c r="H19746" s="704" t="s">
        <v>13158</v>
      </c>
    </row>
    <row r="19747" spans="1:8" ht="15" x14ac:dyDescent="0.2">
      <c r="A19747" s="733">
        <v>45454</v>
      </c>
      <c r="B19747" s="40" t="s">
        <v>12388</v>
      </c>
      <c r="C19747" s="565" t="s">
        <v>11089</v>
      </c>
      <c r="D19747" s="893" t="s">
        <v>14465</v>
      </c>
      <c r="E19747" s="629">
        <v>1000000</v>
      </c>
      <c r="F19747" s="57"/>
      <c r="G19747" s="125">
        <f t="shared" si="314"/>
        <v>-1000000</v>
      </c>
      <c r="H19747" s="704" t="s">
        <v>13158</v>
      </c>
    </row>
    <row r="19748" spans="1:8" ht="15" x14ac:dyDescent="0.2">
      <c r="A19748" s="733">
        <v>45454</v>
      </c>
      <c r="B19748" s="40" t="s">
        <v>13098</v>
      </c>
      <c r="C19748" s="565" t="s">
        <v>11089</v>
      </c>
      <c r="D19748" s="893" t="s">
        <v>14465</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13251</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13250</v>
      </c>
      <c r="E19755" s="57">
        <v>200000</v>
      </c>
      <c r="F19755" s="57"/>
      <c r="G19755" s="125">
        <f t="shared" si="314"/>
        <v>-200000</v>
      </c>
      <c r="H19755" s="704" t="s">
        <v>13158</v>
      </c>
    </row>
    <row r="19756" spans="1:8" ht="15" x14ac:dyDescent="0.2">
      <c r="A19756" s="733">
        <v>45456</v>
      </c>
      <c r="B19756" s="40" t="s">
        <v>8864</v>
      </c>
      <c r="C19756" s="62" t="s">
        <v>13254</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13255</v>
      </c>
      <c r="E19757" s="57">
        <v>5000</v>
      </c>
      <c r="F19757" s="57"/>
      <c r="G19757" s="125">
        <f t="shared" si="314"/>
        <v>-5000</v>
      </c>
      <c r="H19757" s="704" t="s">
        <v>13158</v>
      </c>
    </row>
    <row r="19758" spans="1:8" ht="15" x14ac:dyDescent="0.2">
      <c r="A19758" s="733">
        <v>45456</v>
      </c>
      <c r="B19758" s="40" t="s">
        <v>3945</v>
      </c>
      <c r="C19758" s="62" t="s">
        <v>13150</v>
      </c>
      <c r="D19758" s="107" t="s">
        <v>13256</v>
      </c>
      <c r="E19758" s="57">
        <v>150000</v>
      </c>
      <c r="F19758" s="57"/>
      <c r="G19758" s="125">
        <f t="shared" si="314"/>
        <v>-150000</v>
      </c>
      <c r="H19758" s="704" t="s">
        <v>13158</v>
      </c>
    </row>
    <row r="19759" spans="1:8" ht="15" x14ac:dyDescent="0.2">
      <c r="A19759" s="733">
        <v>45456</v>
      </c>
      <c r="B19759" s="40" t="s">
        <v>11864</v>
      </c>
      <c r="C19759" s="62" t="s">
        <v>13257</v>
      </c>
      <c r="D19759" s="107" t="s">
        <v>1156</v>
      </c>
      <c r="E19759" s="57">
        <v>250000</v>
      </c>
      <c r="F19759" s="57"/>
      <c r="G19759" s="125">
        <f t="shared" si="314"/>
        <v>-250000</v>
      </c>
      <c r="H19759" s="704" t="s">
        <v>13158</v>
      </c>
    </row>
    <row r="19760" spans="1:8" ht="15" x14ac:dyDescent="0.2">
      <c r="A19760" s="733">
        <v>45456</v>
      </c>
      <c r="B19760" s="40" t="s">
        <v>10167</v>
      </c>
      <c r="C19760" s="62" t="s">
        <v>13258</v>
      </c>
      <c r="D19760" s="107" t="s">
        <v>13291</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13259</v>
      </c>
      <c r="E19762" s="57">
        <v>54400</v>
      </c>
      <c r="F19762" s="57"/>
      <c r="G19762" s="125">
        <f t="shared" si="314"/>
        <v>-54400</v>
      </c>
      <c r="H19762" s="704" t="s">
        <v>13158</v>
      </c>
    </row>
    <row r="19763" spans="1:8" ht="15" x14ac:dyDescent="0.2">
      <c r="A19763" s="733">
        <v>45456</v>
      </c>
      <c r="B19763" s="40" t="s">
        <v>11864</v>
      </c>
      <c r="C19763" s="62" t="s">
        <v>7465</v>
      </c>
      <c r="D19763" s="107" t="s">
        <v>13260</v>
      </c>
      <c r="E19763" s="57">
        <v>500000</v>
      </c>
      <c r="F19763" s="57"/>
      <c r="G19763" s="125">
        <f t="shared" si="314"/>
        <v>-500000</v>
      </c>
      <c r="H19763" s="704" t="s">
        <v>13158</v>
      </c>
    </row>
    <row r="19764" spans="1:8" ht="15" x14ac:dyDescent="0.2">
      <c r="A19764" s="733">
        <v>45456</v>
      </c>
      <c r="B19764" s="40" t="s">
        <v>10167</v>
      </c>
      <c r="C19764" s="669" t="s">
        <v>378</v>
      </c>
      <c r="D19764" s="911" t="s">
        <v>13262</v>
      </c>
      <c r="E19764" s="584">
        <v>7183</v>
      </c>
      <c r="F19764" s="57"/>
      <c r="G19764" s="125">
        <f t="shared" si="314"/>
        <v>-7183</v>
      </c>
      <c r="H19764" s="704" t="s">
        <v>13158</v>
      </c>
    </row>
    <row r="19765" spans="1:8" ht="15" x14ac:dyDescent="0.2">
      <c r="A19765" s="733">
        <v>45456</v>
      </c>
      <c r="B19765" s="40" t="s">
        <v>6503</v>
      </c>
      <c r="C19765" s="669" t="s">
        <v>378</v>
      </c>
      <c r="D19765" s="911" t="s">
        <v>13262</v>
      </c>
      <c r="E19765" s="584">
        <v>9034</v>
      </c>
      <c r="F19765" s="57"/>
      <c r="G19765" s="125">
        <f t="shared" si="314"/>
        <v>-9034</v>
      </c>
      <c r="H19765" s="704" t="s">
        <v>13158</v>
      </c>
    </row>
    <row r="19766" spans="1:8" ht="15" x14ac:dyDescent="0.2">
      <c r="A19766" s="733">
        <v>45456</v>
      </c>
      <c r="B19766" s="40" t="s">
        <v>8547</v>
      </c>
      <c r="C19766" s="669" t="s">
        <v>378</v>
      </c>
      <c r="D19766" s="911" t="s">
        <v>13262</v>
      </c>
      <c r="E19766" s="584">
        <v>5194</v>
      </c>
      <c r="F19766" s="57"/>
      <c r="G19766" s="125">
        <f t="shared" si="314"/>
        <v>-5194</v>
      </c>
      <c r="H19766" s="704" t="s">
        <v>13158</v>
      </c>
    </row>
    <row r="19767" spans="1:8" ht="15" x14ac:dyDescent="0.2">
      <c r="A19767" s="733">
        <v>45456</v>
      </c>
      <c r="B19767" s="40" t="s">
        <v>11068</v>
      </c>
      <c r="C19767" s="669" t="s">
        <v>378</v>
      </c>
      <c r="D19767" s="911" t="s">
        <v>13262</v>
      </c>
      <c r="E19767" s="584">
        <v>81179</v>
      </c>
      <c r="F19767" s="57"/>
      <c r="G19767" s="125">
        <f t="shared" si="314"/>
        <v>-81179</v>
      </c>
      <c r="H19767" s="704" t="s">
        <v>13158</v>
      </c>
    </row>
    <row r="19768" spans="1:8" ht="15" x14ac:dyDescent="0.2">
      <c r="A19768" s="733">
        <v>45456</v>
      </c>
      <c r="B19768" s="40" t="s">
        <v>10220</v>
      </c>
      <c r="C19768" s="669" t="s">
        <v>378</v>
      </c>
      <c r="D19768" s="911" t="s">
        <v>13262</v>
      </c>
      <c r="E19768" s="584">
        <v>21030</v>
      </c>
      <c r="F19768" s="57"/>
      <c r="G19768" s="125">
        <f t="shared" si="314"/>
        <v>-21030</v>
      </c>
      <c r="H19768" s="704" t="s">
        <v>13158</v>
      </c>
    </row>
    <row r="19769" spans="1:8" ht="15" x14ac:dyDescent="0.2">
      <c r="A19769" s="733">
        <v>45456</v>
      </c>
      <c r="B19769" s="40" t="s">
        <v>10890</v>
      </c>
      <c r="C19769" s="669" t="s">
        <v>378</v>
      </c>
      <c r="D19769" s="911" t="s">
        <v>13262</v>
      </c>
      <c r="E19769" s="584">
        <v>5434</v>
      </c>
      <c r="F19769" s="57"/>
      <c r="G19769" s="125">
        <f t="shared" si="314"/>
        <v>-5434</v>
      </c>
      <c r="H19769" s="704" t="s">
        <v>13158</v>
      </c>
    </row>
    <row r="19770" spans="1:8" ht="15" x14ac:dyDescent="0.2">
      <c r="A19770" s="733">
        <v>45456</v>
      </c>
      <c r="B19770" s="40" t="s">
        <v>11586</v>
      </c>
      <c r="C19770" s="669" t="s">
        <v>378</v>
      </c>
      <c r="D19770" s="911" t="s">
        <v>13262</v>
      </c>
      <c r="E19770" s="584">
        <v>10407</v>
      </c>
      <c r="F19770" s="57"/>
      <c r="G19770" s="125">
        <f t="shared" si="314"/>
        <v>-10407</v>
      </c>
      <c r="H19770" s="704" t="s">
        <v>13158</v>
      </c>
    </row>
    <row r="19771" spans="1:8" ht="15" x14ac:dyDescent="0.2">
      <c r="A19771" s="733">
        <v>45456</v>
      </c>
      <c r="B19771" s="40" t="s">
        <v>11488</v>
      </c>
      <c r="C19771" s="669" t="s">
        <v>378</v>
      </c>
      <c r="D19771" s="911" t="s">
        <v>13262</v>
      </c>
      <c r="E19771" s="584">
        <v>43136</v>
      </c>
      <c r="F19771" s="57"/>
      <c r="G19771" s="125">
        <f t="shared" si="314"/>
        <v>-43136</v>
      </c>
      <c r="H19771" s="704" t="s">
        <v>13158</v>
      </c>
    </row>
    <row r="19772" spans="1:8" ht="15" x14ac:dyDescent="0.2">
      <c r="A19772" s="733">
        <v>45456</v>
      </c>
      <c r="B19772" s="40" t="s">
        <v>12171</v>
      </c>
      <c r="C19772" s="669" t="s">
        <v>378</v>
      </c>
      <c r="D19772" s="911" t="s">
        <v>13262</v>
      </c>
      <c r="E19772" s="584">
        <v>2016</v>
      </c>
      <c r="F19772" s="57"/>
      <c r="G19772" s="125">
        <f t="shared" si="314"/>
        <v>-2016</v>
      </c>
      <c r="H19772" s="704" t="s">
        <v>13158</v>
      </c>
    </row>
    <row r="19773" spans="1:8" ht="15" x14ac:dyDescent="0.2">
      <c r="A19773" s="733">
        <v>45456</v>
      </c>
      <c r="B19773" s="40" t="s">
        <v>12388</v>
      </c>
      <c r="C19773" s="669" t="s">
        <v>378</v>
      </c>
      <c r="D19773" s="911" t="s">
        <v>13262</v>
      </c>
      <c r="E19773" s="584">
        <v>387</v>
      </c>
      <c r="F19773" s="57"/>
      <c r="G19773" s="125">
        <f t="shared" si="314"/>
        <v>-387</v>
      </c>
      <c r="H19773" s="704" t="s">
        <v>13158</v>
      </c>
    </row>
    <row r="19774" spans="1:8" ht="15" x14ac:dyDescent="0.2">
      <c r="A19774" s="733">
        <v>45457</v>
      </c>
      <c r="B19774" s="40" t="s">
        <v>3945</v>
      </c>
      <c r="C19774" s="62" t="s">
        <v>13150</v>
      </c>
      <c r="D19774" s="107" t="s">
        <v>13263</v>
      </c>
      <c r="E19774" s="57">
        <v>50000</v>
      </c>
      <c r="F19774" s="57"/>
      <c r="G19774" s="125">
        <f t="shared" si="314"/>
        <v>-50000</v>
      </c>
      <c r="H19774" s="704" t="s">
        <v>13158</v>
      </c>
    </row>
    <row r="19775" spans="1:8" ht="15" x14ac:dyDescent="0.2">
      <c r="A19775" s="733">
        <v>45457</v>
      </c>
      <c r="B19775" s="40" t="s">
        <v>13098</v>
      </c>
      <c r="C19775" s="62" t="s">
        <v>391</v>
      </c>
      <c r="D19775" s="107" t="s">
        <v>13264</v>
      </c>
      <c r="E19775" s="57">
        <v>600</v>
      </c>
      <c r="F19775" s="57"/>
      <c r="G19775" s="125">
        <f t="shared" si="314"/>
        <v>-600</v>
      </c>
      <c r="H19775" s="704" t="s">
        <v>13158</v>
      </c>
    </row>
    <row r="19776" spans="1:8" ht="15" x14ac:dyDescent="0.2">
      <c r="A19776" s="733">
        <v>45457</v>
      </c>
      <c r="B19776" s="40" t="s">
        <v>12388</v>
      </c>
      <c r="C19776" s="62" t="s">
        <v>9859</v>
      </c>
      <c r="D19776" s="107" t="s">
        <v>13266</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13265</v>
      </c>
      <c r="E19777" s="57">
        <v>30000</v>
      </c>
      <c r="F19777" s="57"/>
      <c r="G19777" s="125">
        <f t="shared" si="315"/>
        <v>-30000</v>
      </c>
      <c r="H19777" s="704" t="s">
        <v>13158</v>
      </c>
    </row>
    <row r="19778" spans="1:8" ht="15" x14ac:dyDescent="0.2">
      <c r="A19778" s="733">
        <v>45457</v>
      </c>
      <c r="B19778" s="40" t="s">
        <v>12388</v>
      </c>
      <c r="C19778" s="62" t="s">
        <v>13270</v>
      </c>
      <c r="D19778" s="107" t="s">
        <v>13271</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13458</v>
      </c>
      <c r="E19785" s="57">
        <v>98000</v>
      </c>
      <c r="F19785" s="57"/>
      <c r="G19785" s="125">
        <f t="shared" si="315"/>
        <v>-98000</v>
      </c>
      <c r="H19785" s="704" t="s">
        <v>13158</v>
      </c>
    </row>
    <row r="19786" spans="1:8" ht="15" x14ac:dyDescent="0.2">
      <c r="A19786" s="733">
        <v>45458</v>
      </c>
      <c r="B19786" s="40" t="s">
        <v>6503</v>
      </c>
      <c r="C19786" s="62" t="s">
        <v>13273</v>
      </c>
      <c r="D19786" s="107" t="s">
        <v>1156</v>
      </c>
      <c r="E19786" s="57">
        <v>22000</v>
      </c>
      <c r="F19786" s="57"/>
      <c r="G19786" s="125">
        <f t="shared" si="315"/>
        <v>-22000</v>
      </c>
      <c r="H19786" s="704" t="s">
        <v>13158</v>
      </c>
    </row>
    <row r="19787" spans="1:8" ht="15" x14ac:dyDescent="0.2">
      <c r="A19787" s="733">
        <v>45458</v>
      </c>
      <c r="B19787" s="40" t="s">
        <v>11068</v>
      </c>
      <c r="C19787" s="62" t="s">
        <v>13273</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13274</v>
      </c>
      <c r="E19788" s="57">
        <v>20000</v>
      </c>
      <c r="F19788" s="57"/>
      <c r="G19788" s="125">
        <f t="shared" si="315"/>
        <v>-20000</v>
      </c>
      <c r="H19788" s="704" t="s">
        <v>13158</v>
      </c>
    </row>
    <row r="19789" spans="1:8" ht="15" x14ac:dyDescent="0.2">
      <c r="A19789" s="733">
        <v>45458</v>
      </c>
      <c r="B19789" s="40" t="s">
        <v>3945</v>
      </c>
      <c r="C19789" s="62" t="s">
        <v>10972</v>
      </c>
      <c r="D19789" s="107" t="s">
        <v>13283</v>
      </c>
      <c r="E19789" s="57">
        <v>5000</v>
      </c>
      <c r="F19789" s="57"/>
      <c r="G19789" s="125">
        <f t="shared" si="315"/>
        <v>-5000</v>
      </c>
      <c r="H19789" s="704" t="s">
        <v>13158</v>
      </c>
    </row>
    <row r="19790" spans="1:8" ht="15" x14ac:dyDescent="0.2">
      <c r="A19790" s="733">
        <v>45458</v>
      </c>
      <c r="B19790" s="40" t="s">
        <v>3945</v>
      </c>
      <c r="C19790" s="62" t="s">
        <v>13284</v>
      </c>
      <c r="D19790" s="107" t="s">
        <v>13285</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13286</v>
      </c>
      <c r="E19793" s="57">
        <v>300</v>
      </c>
      <c r="F19793" s="57"/>
      <c r="G19793" s="125">
        <f t="shared" si="315"/>
        <v>-300</v>
      </c>
      <c r="H19793" s="704" t="s">
        <v>13158</v>
      </c>
    </row>
    <row r="19794" spans="1:8" ht="15" x14ac:dyDescent="0.2">
      <c r="A19794" s="733">
        <v>45463</v>
      </c>
      <c r="B19794" s="1068" t="s">
        <v>12594</v>
      </c>
      <c r="C19794" s="1047" t="s">
        <v>793</v>
      </c>
      <c r="D19794" s="1069" t="s">
        <v>13287</v>
      </c>
      <c r="E19794" s="1070">
        <v>7060</v>
      </c>
      <c r="F19794" s="57"/>
      <c r="G19794" s="125">
        <f t="shared" si="315"/>
        <v>-7060</v>
      </c>
      <c r="H19794" s="704" t="s">
        <v>13158</v>
      </c>
    </row>
    <row r="19795" spans="1:8" ht="15" customHeight="1" x14ac:dyDescent="0.2">
      <c r="A19795" s="733">
        <v>45463</v>
      </c>
      <c r="B19795" s="40" t="s">
        <v>10889</v>
      </c>
      <c r="C19795" s="62" t="s">
        <v>8223</v>
      </c>
      <c r="D19795" s="107" t="s">
        <v>13288</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13289</v>
      </c>
      <c r="D19798" s="107" t="s">
        <v>13290</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13294</v>
      </c>
      <c r="E19800" s="57">
        <v>23000</v>
      </c>
      <c r="F19800" s="57"/>
      <c r="G19800" s="125">
        <f t="shared" si="315"/>
        <v>-23000</v>
      </c>
      <c r="H19800" s="704" t="s">
        <v>13158</v>
      </c>
    </row>
    <row r="19801" spans="1:8" ht="15" customHeight="1" x14ac:dyDescent="0.2">
      <c r="A19801" s="733">
        <v>45464</v>
      </c>
      <c r="B19801" s="40" t="s">
        <v>13240</v>
      </c>
      <c r="C19801" s="62" t="s">
        <v>391</v>
      </c>
      <c r="D19801" s="107" t="s">
        <v>13298</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13296</v>
      </c>
      <c r="C19804" s="62" t="s">
        <v>10972</v>
      </c>
      <c r="D19804" s="107" t="s">
        <v>13295</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13299</v>
      </c>
      <c r="C19809" s="62" t="s">
        <v>391</v>
      </c>
      <c r="D19809" s="107" t="s">
        <v>13300</v>
      </c>
      <c r="E19809" s="57">
        <v>1000</v>
      </c>
      <c r="F19809" s="57"/>
      <c r="G19809" s="125">
        <f t="shared" si="315"/>
        <v>-1000</v>
      </c>
      <c r="H19809" s="704" t="s">
        <v>13158</v>
      </c>
    </row>
    <row r="19810" spans="1:8" ht="15" customHeight="1" x14ac:dyDescent="0.2">
      <c r="A19810" s="733">
        <v>45467</v>
      </c>
      <c r="B19810" s="40" t="s">
        <v>12388</v>
      </c>
      <c r="C19810" s="62" t="s">
        <v>391</v>
      </c>
      <c r="D19810" s="107" t="s">
        <v>13301</v>
      </c>
      <c r="E19810" s="57">
        <v>1300</v>
      </c>
      <c r="F19810" s="57"/>
      <c r="G19810" s="125">
        <f t="shared" si="315"/>
        <v>-1300</v>
      </c>
      <c r="H19810" s="704" t="s">
        <v>13158</v>
      </c>
    </row>
    <row r="19811" spans="1:8" ht="15" customHeight="1" x14ac:dyDescent="0.2">
      <c r="A19811" s="733">
        <v>45467</v>
      </c>
      <c r="B19811" s="40" t="s">
        <v>11864</v>
      </c>
      <c r="C19811" s="62" t="s">
        <v>10972</v>
      </c>
      <c r="D19811" s="107" t="s">
        <v>13302</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13299</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13304</v>
      </c>
      <c r="E19816" s="57">
        <v>210000</v>
      </c>
      <c r="F19816" s="57"/>
      <c r="G19816" s="125">
        <f t="shared" si="315"/>
        <v>-210000</v>
      </c>
      <c r="H19816" s="704" t="s">
        <v>13158</v>
      </c>
    </row>
    <row r="19817" spans="1:8" ht="15" x14ac:dyDescent="0.2">
      <c r="A19817" s="733">
        <v>45467</v>
      </c>
      <c r="B19817" s="40" t="s">
        <v>12388</v>
      </c>
      <c r="C19817" s="550" t="s">
        <v>10972</v>
      </c>
      <c r="D19817" s="891" t="s">
        <v>13305</v>
      </c>
      <c r="E19817" s="582">
        <v>237000</v>
      </c>
      <c r="F19817" s="57"/>
      <c r="G19817" s="125">
        <f t="shared" si="315"/>
        <v>-237000</v>
      </c>
      <c r="H19817" s="704" t="s">
        <v>13158</v>
      </c>
    </row>
    <row r="19818" spans="1:8" ht="15" x14ac:dyDescent="0.2">
      <c r="A19818" s="733">
        <v>45467</v>
      </c>
      <c r="B19818" s="40" t="s">
        <v>13098</v>
      </c>
      <c r="C19818" s="550" t="s">
        <v>10972</v>
      </c>
      <c r="D19818" s="891" t="s">
        <v>13305</v>
      </c>
      <c r="E19818" s="582">
        <v>237000</v>
      </c>
      <c r="F19818" s="57"/>
      <c r="G19818" s="125">
        <f t="shared" si="315"/>
        <v>-237000</v>
      </c>
      <c r="H19818" s="704" t="s">
        <v>13158</v>
      </c>
    </row>
    <row r="19819" spans="1:8" ht="15" x14ac:dyDescent="0.2">
      <c r="A19819" s="733">
        <v>45467</v>
      </c>
      <c r="B19819" s="40" t="s">
        <v>13240</v>
      </c>
      <c r="C19819" s="62" t="s">
        <v>8062</v>
      </c>
      <c r="D19819" s="107" t="s">
        <v>13303</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13344</v>
      </c>
      <c r="E19821" s="582">
        <f>29062+82316</f>
        <v>111378</v>
      </c>
      <c r="F19821" s="57"/>
      <c r="G19821" s="125">
        <f t="shared" si="315"/>
        <v>-111378</v>
      </c>
      <c r="H19821" s="704" t="s">
        <v>13158</v>
      </c>
    </row>
    <row r="19822" spans="1:8" ht="15" x14ac:dyDescent="0.2">
      <c r="A19822" s="733">
        <v>45467</v>
      </c>
      <c r="B19822" s="40" t="s">
        <v>103</v>
      </c>
      <c r="C19822" s="550" t="s">
        <v>8141</v>
      </c>
      <c r="D19822" s="891" t="s">
        <v>13344</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13308</v>
      </c>
      <c r="E19824" s="57">
        <v>25600</v>
      </c>
      <c r="F19824" s="57"/>
      <c r="G19824" s="125">
        <f t="shared" si="315"/>
        <v>-25600</v>
      </c>
      <c r="H19824" s="704" t="s">
        <v>13158</v>
      </c>
    </row>
    <row r="19825" spans="1:8" ht="15" x14ac:dyDescent="0.2">
      <c r="A19825" s="733">
        <v>45468</v>
      </c>
      <c r="B19825" s="40" t="s">
        <v>13098</v>
      </c>
      <c r="C19825" s="62" t="s">
        <v>10972</v>
      </c>
      <c r="D19825" s="107" t="s">
        <v>13309</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13310</v>
      </c>
      <c r="E19828" s="57">
        <v>8000</v>
      </c>
      <c r="F19828" s="57"/>
      <c r="G19828" s="125">
        <f t="shared" si="315"/>
        <v>-8000</v>
      </c>
      <c r="H19828" s="704" t="s">
        <v>13158</v>
      </c>
    </row>
    <row r="19829" spans="1:8" ht="15" x14ac:dyDescent="0.2">
      <c r="A19829" s="733">
        <v>45468</v>
      </c>
      <c r="B19829" s="40" t="s">
        <v>13098</v>
      </c>
      <c r="C19829" s="62" t="s">
        <v>13311</v>
      </c>
      <c r="D19829" s="107" t="s">
        <v>13312</v>
      </c>
      <c r="E19829" s="57">
        <v>34000</v>
      </c>
      <c r="F19829" s="57"/>
      <c r="G19829" s="125">
        <f t="shared" si="315"/>
        <v>-34000</v>
      </c>
      <c r="H19829" s="704" t="s">
        <v>13158</v>
      </c>
    </row>
    <row r="19830" spans="1:8" ht="15" x14ac:dyDescent="0.2">
      <c r="A19830" s="733">
        <v>45468</v>
      </c>
      <c r="B19830" s="40" t="s">
        <v>13098</v>
      </c>
      <c r="C19830" s="62" t="s">
        <v>10972</v>
      </c>
      <c r="D19830" s="107" t="s">
        <v>13313</v>
      </c>
      <c r="E19830" s="57">
        <v>1000</v>
      </c>
      <c r="F19830" s="57"/>
      <c r="G19830" s="125">
        <f t="shared" si="315"/>
        <v>-1000</v>
      </c>
      <c r="H19830" s="704" t="s">
        <v>13158</v>
      </c>
    </row>
    <row r="19831" spans="1:8" ht="15" x14ac:dyDescent="0.2">
      <c r="A19831" s="733">
        <v>45468</v>
      </c>
      <c r="B19831" s="40" t="s">
        <v>12594</v>
      </c>
      <c r="C19831" s="62" t="s">
        <v>13314</v>
      </c>
      <c r="D19831" s="107" t="s">
        <v>13315</v>
      </c>
      <c r="E19831" s="57">
        <v>70000</v>
      </c>
      <c r="F19831" s="57"/>
      <c r="G19831" s="125">
        <f t="shared" si="315"/>
        <v>-70000</v>
      </c>
      <c r="H19831" s="704" t="s">
        <v>13158</v>
      </c>
    </row>
    <row r="19832" spans="1:8" ht="15" x14ac:dyDescent="0.2">
      <c r="A19832" s="733">
        <v>45468</v>
      </c>
      <c r="B19832" s="40" t="s">
        <v>13278</v>
      </c>
      <c r="C19832" s="62" t="s">
        <v>11432</v>
      </c>
      <c r="D19832" s="107" t="s">
        <v>13316</v>
      </c>
      <c r="E19832" s="57">
        <v>187340</v>
      </c>
      <c r="F19832" s="57"/>
      <c r="G19832" s="125">
        <f t="shared" si="315"/>
        <v>-187340</v>
      </c>
      <c r="H19832" s="704" t="s">
        <v>13158</v>
      </c>
    </row>
    <row r="19833" spans="1:8" ht="15" x14ac:dyDescent="0.2">
      <c r="A19833" s="733">
        <v>45468</v>
      </c>
      <c r="B19833" s="40" t="s">
        <v>13213</v>
      </c>
      <c r="C19833" s="62" t="s">
        <v>8082</v>
      </c>
      <c r="D19833" s="107" t="s">
        <v>13322</v>
      </c>
      <c r="E19833" s="57">
        <v>2000000</v>
      </c>
      <c r="F19833" s="57"/>
      <c r="G19833" s="125">
        <f t="shared" si="315"/>
        <v>-2000000</v>
      </c>
      <c r="H19833" s="704" t="s">
        <v>13158</v>
      </c>
    </row>
    <row r="19834" spans="1:8" ht="15" x14ac:dyDescent="0.2">
      <c r="A19834" s="733">
        <v>45468</v>
      </c>
      <c r="B19834" s="40" t="s">
        <v>13296</v>
      </c>
      <c r="C19834" s="62" t="s">
        <v>10972</v>
      </c>
      <c r="D19834" s="107" t="s">
        <v>13499</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13317</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13318</v>
      </c>
      <c r="E19838" s="57">
        <v>4280</v>
      </c>
      <c r="F19838" s="57"/>
      <c r="G19838" s="125">
        <f t="shared" si="315"/>
        <v>-4280</v>
      </c>
      <c r="H19838" s="704" t="s">
        <v>13158</v>
      </c>
    </row>
    <row r="19839" spans="1:8" ht="15" x14ac:dyDescent="0.2">
      <c r="A19839" s="733">
        <v>45469</v>
      </c>
      <c r="B19839" s="40" t="s">
        <v>13098</v>
      </c>
      <c r="C19839" s="669" t="s">
        <v>13319</v>
      </c>
      <c r="D19839" s="911" t="s">
        <v>13320</v>
      </c>
      <c r="E19839" s="584">
        <v>30000</v>
      </c>
      <c r="F19839" s="57"/>
      <c r="G19839" s="125">
        <f t="shared" si="315"/>
        <v>-30000</v>
      </c>
      <c r="H19839" s="704" t="s">
        <v>13158</v>
      </c>
    </row>
    <row r="19840" spans="1:8" ht="15" x14ac:dyDescent="0.2">
      <c r="A19840" s="733">
        <v>45469</v>
      </c>
      <c r="B19840" s="40" t="s">
        <v>12388</v>
      </c>
      <c r="C19840" s="669" t="s">
        <v>13319</v>
      </c>
      <c r="D19840" s="911" t="s">
        <v>13320</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13321</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13328</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13333</v>
      </c>
      <c r="E19846" s="70">
        <v>118000</v>
      </c>
      <c r="F19846" s="70"/>
      <c r="G19846" s="1083">
        <f t="shared" si="316"/>
        <v>-118000</v>
      </c>
      <c r="H19846" s="1084" t="s">
        <v>13158</v>
      </c>
    </row>
    <row r="19847" spans="1:8" ht="15" x14ac:dyDescent="0.2">
      <c r="A19847" s="733">
        <v>45470</v>
      </c>
      <c r="B19847" s="40" t="s">
        <v>13296</v>
      </c>
      <c r="C19847" s="62" t="s">
        <v>5740</v>
      </c>
      <c r="D19847" s="107" t="s">
        <v>1156</v>
      </c>
      <c r="E19847" s="57">
        <v>1800</v>
      </c>
      <c r="F19847" s="57"/>
      <c r="G19847" s="125">
        <f t="shared" si="316"/>
        <v>-1800</v>
      </c>
      <c r="H19847" s="704" t="s">
        <v>13158</v>
      </c>
    </row>
    <row r="19848" spans="1:8" ht="15" x14ac:dyDescent="0.2">
      <c r="A19848" s="733">
        <v>45470</v>
      </c>
      <c r="B19848" s="40" t="s">
        <v>13240</v>
      </c>
      <c r="C19848" s="62" t="s">
        <v>10972</v>
      </c>
      <c r="D19848" s="107" t="s">
        <v>13334</v>
      </c>
      <c r="E19848" s="57">
        <v>1750</v>
      </c>
      <c r="F19848" s="57"/>
      <c r="G19848" s="125">
        <f t="shared" si="316"/>
        <v>-1750</v>
      </c>
      <c r="H19848" s="704" t="s">
        <v>13158</v>
      </c>
    </row>
    <row r="19849" spans="1:8" ht="15" x14ac:dyDescent="0.2">
      <c r="A19849" s="733">
        <v>45470</v>
      </c>
      <c r="B19849" s="40" t="s">
        <v>11864</v>
      </c>
      <c r="C19849" s="62" t="s">
        <v>10972</v>
      </c>
      <c r="D19849" s="107" t="s">
        <v>13335</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14069</v>
      </c>
      <c r="D19851" s="107" t="s">
        <v>13438</v>
      </c>
      <c r="E19851" s="57">
        <v>245000</v>
      </c>
      <c r="F19851" s="57"/>
      <c r="G19851" s="125">
        <f t="shared" si="316"/>
        <v>-245000</v>
      </c>
      <c r="H19851" s="704" t="s">
        <v>13158</v>
      </c>
    </row>
    <row r="19852" spans="1:8" ht="15" x14ac:dyDescent="0.2">
      <c r="A19852" s="733">
        <v>45470</v>
      </c>
      <c r="B19852" s="40" t="s">
        <v>11707</v>
      </c>
      <c r="C19852" s="62" t="s">
        <v>12914</v>
      </c>
      <c r="D19852" s="107" t="s">
        <v>13518</v>
      </c>
      <c r="E19852" s="57">
        <v>400000</v>
      </c>
      <c r="F19852" s="57"/>
      <c r="G19852" s="125">
        <f t="shared" si="316"/>
        <v>-400000</v>
      </c>
      <c r="H19852" s="704" t="s">
        <v>13158</v>
      </c>
    </row>
    <row r="19853" spans="1:8" ht="15" x14ac:dyDescent="0.2">
      <c r="A19853" s="733">
        <v>45471</v>
      </c>
      <c r="B19853" s="40" t="s">
        <v>11488</v>
      </c>
      <c r="C19853" s="669" t="s">
        <v>8384</v>
      </c>
      <c r="D19853" s="911" t="s">
        <v>13338</v>
      </c>
      <c r="E19853" s="584">
        <v>54293</v>
      </c>
      <c r="F19853" s="57"/>
      <c r="G19853" s="125">
        <f t="shared" si="316"/>
        <v>-54293</v>
      </c>
      <c r="H19853" s="704" t="s">
        <v>13158</v>
      </c>
    </row>
    <row r="19854" spans="1:8" ht="15" x14ac:dyDescent="0.2">
      <c r="A19854" s="733">
        <v>45471</v>
      </c>
      <c r="B19854" s="40" t="s">
        <v>11864</v>
      </c>
      <c r="C19854" s="669" t="s">
        <v>8384</v>
      </c>
      <c r="D19854" s="911" t="s">
        <v>13338</v>
      </c>
      <c r="E19854" s="584">
        <v>214017</v>
      </c>
      <c r="F19854" s="57"/>
      <c r="G19854" s="125">
        <f t="shared" si="316"/>
        <v>-214017</v>
      </c>
      <c r="H19854" s="704" t="s">
        <v>13158</v>
      </c>
    </row>
    <row r="19855" spans="1:8" ht="15" x14ac:dyDescent="0.2">
      <c r="A19855" s="733">
        <v>45471</v>
      </c>
      <c r="B19855" s="40" t="s">
        <v>12171</v>
      </c>
      <c r="C19855" s="669" t="s">
        <v>8384</v>
      </c>
      <c r="D19855" s="911" t="s">
        <v>13338</v>
      </c>
      <c r="E19855" s="584">
        <v>231690</v>
      </c>
      <c r="F19855" s="57"/>
      <c r="G19855" s="125">
        <f t="shared" si="316"/>
        <v>-231690</v>
      </c>
      <c r="H19855" s="704" t="s">
        <v>13158</v>
      </c>
    </row>
    <row r="19856" spans="1:8" s="681" customFormat="1" ht="16.5" customHeight="1" x14ac:dyDescent="0.25">
      <c r="A19856" s="733">
        <v>45471</v>
      </c>
      <c r="B19856" s="62" t="s">
        <v>13278</v>
      </c>
      <c r="C19856" s="1094" t="s">
        <v>13248</v>
      </c>
      <c r="D19856" s="1095" t="s">
        <v>13337</v>
      </c>
      <c r="E19856" s="1096">
        <v>87880</v>
      </c>
      <c r="F19856" s="125"/>
      <c r="G19856" s="125">
        <f t="shared" si="316"/>
        <v>-87880</v>
      </c>
      <c r="H19856" s="704" t="s">
        <v>13158</v>
      </c>
    </row>
    <row r="19857" spans="1:8" ht="15" x14ac:dyDescent="0.2">
      <c r="A19857" s="733">
        <v>45471</v>
      </c>
      <c r="B19857" s="40" t="s">
        <v>13098</v>
      </c>
      <c r="C19857" s="1094" t="s">
        <v>13248</v>
      </c>
      <c r="D19857" s="1095" t="s">
        <v>13337</v>
      </c>
      <c r="E19857" s="1096">
        <v>87880</v>
      </c>
      <c r="F19857" s="57"/>
      <c r="G19857" s="125">
        <f t="shared" si="316"/>
        <v>-87880</v>
      </c>
      <c r="H19857" s="704" t="s">
        <v>13158</v>
      </c>
    </row>
    <row r="19858" spans="1:8" ht="15" x14ac:dyDescent="0.2">
      <c r="A19858" s="733">
        <v>45471</v>
      </c>
      <c r="B19858" s="40" t="s">
        <v>11864</v>
      </c>
      <c r="C19858" s="669" t="s">
        <v>8223</v>
      </c>
      <c r="D19858" s="911" t="s">
        <v>13339</v>
      </c>
      <c r="E19858" s="584">
        <v>11000</v>
      </c>
      <c r="F19858" s="57"/>
      <c r="G19858" s="125">
        <f t="shared" si="316"/>
        <v>-11000</v>
      </c>
      <c r="H19858" s="704" t="s">
        <v>13158</v>
      </c>
    </row>
    <row r="19859" spans="1:8" ht="15" x14ac:dyDescent="0.2">
      <c r="A19859" s="733">
        <v>45471</v>
      </c>
      <c r="B19859" s="40" t="s">
        <v>12388</v>
      </c>
      <c r="C19859" s="669" t="s">
        <v>8223</v>
      </c>
      <c r="D19859" s="911" t="s">
        <v>13339</v>
      </c>
      <c r="E19859" s="584">
        <v>11500</v>
      </c>
      <c r="F19859" s="57"/>
      <c r="G19859" s="125">
        <f t="shared" si="316"/>
        <v>-11500</v>
      </c>
      <c r="H19859" s="704" t="s">
        <v>13158</v>
      </c>
    </row>
    <row r="19860" spans="1:8" ht="15" x14ac:dyDescent="0.2">
      <c r="A19860" s="733">
        <v>45471</v>
      </c>
      <c r="B19860" s="40" t="s">
        <v>11864</v>
      </c>
      <c r="C19860" s="565" t="s">
        <v>9859</v>
      </c>
      <c r="D19860" s="893" t="s">
        <v>13340</v>
      </c>
      <c r="E19860" s="629">
        <v>4600</v>
      </c>
      <c r="F19860" s="57"/>
      <c r="G19860" s="125">
        <f t="shared" si="316"/>
        <v>-4600</v>
      </c>
      <c r="H19860" s="704" t="s">
        <v>13158</v>
      </c>
    </row>
    <row r="19861" spans="1:8" ht="15" x14ac:dyDescent="0.2">
      <c r="A19861" s="733">
        <v>45471</v>
      </c>
      <c r="B19861" s="40" t="s">
        <v>13098</v>
      </c>
      <c r="C19861" s="565" t="s">
        <v>9859</v>
      </c>
      <c r="D19861" s="893" t="s">
        <v>13340</v>
      </c>
      <c r="E19861" s="629">
        <v>78900</v>
      </c>
      <c r="F19861" s="57"/>
      <c r="G19861" s="125">
        <f t="shared" si="316"/>
        <v>-78900</v>
      </c>
      <c r="H19861" s="704" t="s">
        <v>13158</v>
      </c>
    </row>
    <row r="19862" spans="1:8" ht="15" x14ac:dyDescent="0.2">
      <c r="A19862" s="733">
        <v>45471</v>
      </c>
      <c r="B19862" s="40" t="s">
        <v>8547</v>
      </c>
      <c r="C19862" s="649" t="s">
        <v>7465</v>
      </c>
      <c r="D19862" s="892" t="s">
        <v>13341</v>
      </c>
      <c r="E19862" s="626">
        <v>197307</v>
      </c>
      <c r="F19862" s="57"/>
      <c r="G19862" s="125">
        <f t="shared" si="316"/>
        <v>-197307</v>
      </c>
      <c r="H19862" s="704" t="s">
        <v>13158</v>
      </c>
    </row>
    <row r="19863" spans="1:8" ht="15" x14ac:dyDescent="0.2">
      <c r="A19863" s="733">
        <v>45471</v>
      </c>
      <c r="B19863" s="40" t="s">
        <v>11068</v>
      </c>
      <c r="C19863" s="649" t="s">
        <v>7465</v>
      </c>
      <c r="D19863" s="892" t="s">
        <v>13341</v>
      </c>
      <c r="E19863" s="626">
        <v>43808</v>
      </c>
      <c r="F19863" s="57"/>
      <c r="G19863" s="125">
        <f t="shared" si="316"/>
        <v>-43808</v>
      </c>
      <c r="H19863" s="704" t="s">
        <v>13158</v>
      </c>
    </row>
    <row r="19864" spans="1:8" ht="15" x14ac:dyDescent="0.2">
      <c r="A19864" s="733">
        <v>45471</v>
      </c>
      <c r="B19864" s="40" t="s">
        <v>10220</v>
      </c>
      <c r="C19864" s="649" t="s">
        <v>7465</v>
      </c>
      <c r="D19864" s="892" t="s">
        <v>13341</v>
      </c>
      <c r="E19864" s="626">
        <v>203105</v>
      </c>
      <c r="F19864" s="57"/>
      <c r="G19864" s="125">
        <f t="shared" si="316"/>
        <v>-203105</v>
      </c>
      <c r="H19864" s="704" t="s">
        <v>13158</v>
      </c>
    </row>
    <row r="19865" spans="1:8" ht="15" x14ac:dyDescent="0.2">
      <c r="A19865" s="733">
        <v>45471</v>
      </c>
      <c r="B19865" s="40" t="s">
        <v>12783</v>
      </c>
      <c r="C19865" s="649" t="s">
        <v>7465</v>
      </c>
      <c r="D19865" s="892" t="s">
        <v>13341</v>
      </c>
      <c r="E19865" s="626">
        <v>49280</v>
      </c>
      <c r="F19865" s="57"/>
      <c r="G19865" s="125">
        <f t="shared" si="316"/>
        <v>-49280</v>
      </c>
      <c r="H19865" s="704" t="s">
        <v>13158</v>
      </c>
    </row>
    <row r="19866" spans="1:8" ht="15" x14ac:dyDescent="0.2">
      <c r="A19866" s="733">
        <v>45471</v>
      </c>
      <c r="B19866" s="40" t="s">
        <v>13213</v>
      </c>
      <c r="C19866" s="649" t="s">
        <v>7465</v>
      </c>
      <c r="D19866" s="892" t="s">
        <v>13341</v>
      </c>
      <c r="E19866" s="626">
        <v>6500</v>
      </c>
      <c r="F19866" s="57"/>
      <c r="G19866" s="125">
        <f t="shared" si="316"/>
        <v>-6500</v>
      </c>
      <c r="H19866" s="704" t="s">
        <v>13158</v>
      </c>
    </row>
    <row r="19867" spans="1:8" ht="15" x14ac:dyDescent="0.2">
      <c r="A19867" s="733">
        <v>45471</v>
      </c>
      <c r="B19867" s="40" t="s">
        <v>3945</v>
      </c>
      <c r="C19867" s="62" t="s">
        <v>6422</v>
      </c>
      <c r="D19867" s="107" t="s">
        <v>13451</v>
      </c>
      <c r="E19867" s="57">
        <v>100000</v>
      </c>
      <c r="F19867" s="57"/>
      <c r="G19867" s="125">
        <f t="shared" si="316"/>
        <v>-100000</v>
      </c>
      <c r="H19867" s="704" t="s">
        <v>13158</v>
      </c>
    </row>
    <row r="19868" spans="1:8" ht="15" x14ac:dyDescent="0.2">
      <c r="A19868" s="733">
        <v>45471</v>
      </c>
      <c r="B19868" s="40" t="s">
        <v>13296</v>
      </c>
      <c r="C19868" s="62" t="s">
        <v>10972</v>
      </c>
      <c r="D19868" s="107" t="s">
        <v>13342</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13296</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13343</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13296</v>
      </c>
      <c r="C19873" s="62" t="s">
        <v>5740</v>
      </c>
      <c r="D19873" s="107" t="s">
        <v>369</v>
      </c>
      <c r="E19873" s="57">
        <v>500</v>
      </c>
      <c r="F19873" s="57"/>
      <c r="G19873" s="125">
        <f t="shared" si="316"/>
        <v>-500</v>
      </c>
      <c r="H19873" s="704" t="s">
        <v>13158</v>
      </c>
    </row>
    <row r="19874" spans="1:8" ht="15" x14ac:dyDescent="0.2">
      <c r="A19874" s="733">
        <v>45471</v>
      </c>
      <c r="B19874" s="40" t="s">
        <v>13296</v>
      </c>
      <c r="C19874" s="62" t="s">
        <v>285</v>
      </c>
      <c r="D19874" s="107" t="s">
        <v>13354</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13347</v>
      </c>
      <c r="D19876" s="107" t="s">
        <v>13348</v>
      </c>
      <c r="E19876" s="57">
        <v>25000</v>
      </c>
      <c r="F19876" s="57"/>
      <c r="G19876" s="125">
        <f t="shared" si="316"/>
        <v>-25000</v>
      </c>
      <c r="H19876" s="704" t="s">
        <v>13158</v>
      </c>
    </row>
    <row r="19877" spans="1:8" ht="15" x14ac:dyDescent="0.2">
      <c r="A19877" s="733">
        <v>45472</v>
      </c>
      <c r="B19877" s="40" t="s">
        <v>11707</v>
      </c>
      <c r="C19877" s="62" t="s">
        <v>391</v>
      </c>
      <c r="D19877" s="107" t="s">
        <v>13349</v>
      </c>
      <c r="E19877" s="57">
        <v>5000</v>
      </c>
      <c r="F19877" s="57"/>
      <c r="G19877" s="125">
        <f t="shared" si="316"/>
        <v>-5000</v>
      </c>
      <c r="H19877" s="704" t="s">
        <v>13158</v>
      </c>
    </row>
    <row r="19878" spans="1:8" ht="15" x14ac:dyDescent="0.2">
      <c r="A19878" s="733">
        <v>45472</v>
      </c>
      <c r="B19878" s="40" t="s">
        <v>11068</v>
      </c>
      <c r="C19878" s="62" t="s">
        <v>5740</v>
      </c>
      <c r="D19878" s="107" t="s">
        <v>13350</v>
      </c>
      <c r="E19878" s="57">
        <v>5500</v>
      </c>
      <c r="F19878" s="57"/>
      <c r="G19878" s="125">
        <f t="shared" si="316"/>
        <v>-5500</v>
      </c>
      <c r="H19878" s="704" t="s">
        <v>13158</v>
      </c>
    </row>
    <row r="19879" spans="1:8" ht="15" x14ac:dyDescent="0.2">
      <c r="A19879" s="733">
        <v>45472</v>
      </c>
      <c r="B19879" s="40" t="s">
        <v>12594</v>
      </c>
      <c r="C19879" s="62" t="s">
        <v>13081</v>
      </c>
      <c r="D19879" s="107" t="s">
        <v>13351</v>
      </c>
      <c r="E19879" s="57">
        <v>107000</v>
      </c>
      <c r="F19879" s="57"/>
      <c r="G19879" s="125">
        <f t="shared" si="316"/>
        <v>-107000</v>
      </c>
      <c r="H19879" s="704" t="s">
        <v>13158</v>
      </c>
    </row>
    <row r="19880" spans="1:8" ht="15" x14ac:dyDescent="0.2">
      <c r="A19880" s="733">
        <v>45472</v>
      </c>
      <c r="B19880" s="40" t="s">
        <v>13296</v>
      </c>
      <c r="C19880" s="62" t="s">
        <v>10972</v>
      </c>
      <c r="D19880" s="107" t="s">
        <v>13352</v>
      </c>
      <c r="E19880" s="57">
        <v>20190</v>
      </c>
      <c r="F19880" s="57"/>
      <c r="G19880" s="125">
        <f t="shared" si="316"/>
        <v>-20190</v>
      </c>
      <c r="H19880" s="704" t="s">
        <v>13158</v>
      </c>
    </row>
    <row r="19881" spans="1:8" ht="15" x14ac:dyDescent="0.2">
      <c r="A19881" s="733">
        <v>45472</v>
      </c>
      <c r="B19881" s="40" t="s">
        <v>12594</v>
      </c>
      <c r="C19881" s="62" t="s">
        <v>10972</v>
      </c>
      <c r="D19881" s="107" t="s">
        <v>13352</v>
      </c>
      <c r="E19881" s="57">
        <v>39570</v>
      </c>
      <c r="F19881" s="57"/>
      <c r="G19881" s="125">
        <f t="shared" si="316"/>
        <v>-39570</v>
      </c>
      <c r="H19881" s="704" t="s">
        <v>13158</v>
      </c>
    </row>
    <row r="19882" spans="1:8" ht="15" customHeight="1" x14ac:dyDescent="0.2">
      <c r="A19882" s="733">
        <v>45472</v>
      </c>
      <c r="B19882" s="40" t="s">
        <v>12594</v>
      </c>
      <c r="C19882" s="62" t="s">
        <v>10972</v>
      </c>
      <c r="D19882" s="107" t="s">
        <v>13352</v>
      </c>
      <c r="E19882" s="57">
        <v>41265</v>
      </c>
      <c r="F19882" s="57"/>
      <c r="G19882" s="125">
        <f t="shared" si="316"/>
        <v>-41265</v>
      </c>
      <c r="H19882" s="704" t="s">
        <v>13158</v>
      </c>
    </row>
    <row r="19883" spans="1:8" ht="15" x14ac:dyDescent="0.2">
      <c r="A19883" s="733">
        <v>45472</v>
      </c>
      <c r="B19883" s="40" t="s">
        <v>12594</v>
      </c>
      <c r="C19883" s="62" t="s">
        <v>10972</v>
      </c>
      <c r="D19883" s="107" t="s">
        <v>13352</v>
      </c>
      <c r="E19883" s="57">
        <v>78619</v>
      </c>
      <c r="F19883" s="57"/>
      <c r="G19883" s="125">
        <f t="shared" si="316"/>
        <v>-78619</v>
      </c>
      <c r="H19883" s="704" t="s">
        <v>13158</v>
      </c>
    </row>
    <row r="19884" spans="1:8" ht="15" x14ac:dyDescent="0.2">
      <c r="A19884" s="733">
        <v>45472</v>
      </c>
      <c r="B19884" s="40" t="s">
        <v>12594</v>
      </c>
      <c r="C19884" s="62" t="s">
        <v>10972</v>
      </c>
      <c r="D19884" s="107" t="s">
        <v>13352</v>
      </c>
      <c r="E19884" s="57">
        <v>46130</v>
      </c>
      <c r="F19884" s="57"/>
      <c r="G19884" s="125">
        <f t="shared" si="316"/>
        <v>-46130</v>
      </c>
      <c r="H19884" s="704" t="s">
        <v>13158</v>
      </c>
    </row>
    <row r="19885" spans="1:8" ht="15" customHeight="1" x14ac:dyDescent="0.2">
      <c r="A19885" s="733">
        <v>45472</v>
      </c>
      <c r="B19885" s="40" t="s">
        <v>12594</v>
      </c>
      <c r="C19885" s="62" t="s">
        <v>13081</v>
      </c>
      <c r="D19885" s="107" t="s">
        <v>13353</v>
      </c>
      <c r="E19885" s="57">
        <v>54000</v>
      </c>
      <c r="F19885" s="57"/>
      <c r="G19885" s="125">
        <f t="shared" si="316"/>
        <v>-54000</v>
      </c>
      <c r="H19885" s="704" t="s">
        <v>13158</v>
      </c>
    </row>
    <row r="19886" spans="1:8" ht="15" x14ac:dyDescent="0.2">
      <c r="A19886" s="733">
        <v>45472</v>
      </c>
      <c r="B19886" s="40" t="s">
        <v>9344</v>
      </c>
      <c r="C19886" s="633" t="s">
        <v>1062</v>
      </c>
      <c r="D19886" s="916" t="s">
        <v>13355</v>
      </c>
      <c r="E19886" s="734">
        <v>100000</v>
      </c>
      <c r="F19886" s="57"/>
      <c r="G19886" s="125">
        <f t="shared" si="316"/>
        <v>-100000</v>
      </c>
      <c r="H19886" s="704" t="s">
        <v>13158</v>
      </c>
    </row>
    <row r="19887" spans="1:8" ht="15" x14ac:dyDescent="0.2">
      <c r="A19887" s="733">
        <v>45472</v>
      </c>
      <c r="B19887" s="40" t="s">
        <v>12388</v>
      </c>
      <c r="C19887" s="633" t="s">
        <v>1062</v>
      </c>
      <c r="D19887" s="916" t="s">
        <v>13355</v>
      </c>
      <c r="E19887" s="734">
        <v>200000</v>
      </c>
      <c r="F19887" s="57"/>
      <c r="G19887" s="125">
        <f t="shared" si="316"/>
        <v>-200000</v>
      </c>
      <c r="H19887" s="704" t="s">
        <v>13158</v>
      </c>
    </row>
    <row r="19888" spans="1:8" ht="15" x14ac:dyDescent="0.2">
      <c r="A19888" s="733">
        <v>45472</v>
      </c>
      <c r="B19888" s="40" t="s">
        <v>11707</v>
      </c>
      <c r="C19888" s="62" t="s">
        <v>10972</v>
      </c>
      <c r="D19888" s="107" t="s">
        <v>13356</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13240</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13820</v>
      </c>
      <c r="E19891" s="57">
        <v>3000000</v>
      </c>
      <c r="F19891" s="57"/>
      <c r="G19891" s="125">
        <f t="shared" si="316"/>
        <v>-3000000</v>
      </c>
      <c r="H19891" s="704" t="s">
        <v>13158</v>
      </c>
    </row>
    <row r="19892" spans="1:8" ht="15" x14ac:dyDescent="0.2">
      <c r="A19892" s="733">
        <v>45472</v>
      </c>
      <c r="B19892" s="40" t="s">
        <v>3945</v>
      </c>
      <c r="C19892" s="62" t="s">
        <v>391</v>
      </c>
      <c r="D19892" s="107" t="s">
        <v>13359</v>
      </c>
      <c r="E19892" s="57">
        <v>50000</v>
      </c>
      <c r="F19892" s="57"/>
      <c r="G19892" s="125">
        <f t="shared" si="316"/>
        <v>-50000</v>
      </c>
      <c r="H19892" s="704" t="s">
        <v>13158</v>
      </c>
    </row>
    <row r="19893" spans="1:8" ht="15" x14ac:dyDescent="0.2">
      <c r="A19893" s="733">
        <v>45472</v>
      </c>
      <c r="B19893" s="40" t="s">
        <v>3945</v>
      </c>
      <c r="C19893" s="62" t="s">
        <v>12820</v>
      </c>
      <c r="D19893" s="107" t="s">
        <v>13358</v>
      </c>
      <c r="E19893" s="57">
        <v>40000</v>
      </c>
      <c r="F19893" s="57"/>
      <c r="G19893" s="125">
        <f t="shared" si="316"/>
        <v>-40000</v>
      </c>
      <c r="H19893" s="704" t="s">
        <v>13158</v>
      </c>
    </row>
    <row r="19894" spans="1:8" ht="15" x14ac:dyDescent="0.2">
      <c r="A19894" s="733">
        <v>45472</v>
      </c>
      <c r="B19894" s="40" t="s">
        <v>13240</v>
      </c>
      <c r="C19894" s="62" t="s">
        <v>10972</v>
      </c>
      <c r="D19894" s="107" t="s">
        <v>13357</v>
      </c>
      <c r="E19894" s="57">
        <v>10000</v>
      </c>
      <c r="F19894" s="57"/>
      <c r="G19894" s="125">
        <f t="shared" si="316"/>
        <v>-10000</v>
      </c>
      <c r="H19894" s="704" t="s">
        <v>13158</v>
      </c>
    </row>
    <row r="19895" spans="1:8" ht="15" x14ac:dyDescent="0.2">
      <c r="A19895" s="732">
        <v>45449</v>
      </c>
      <c r="B19895" s="173" t="s">
        <v>11707</v>
      </c>
      <c r="C19895" s="173" t="s">
        <v>12914</v>
      </c>
      <c r="D19895" s="227" t="s">
        <v>13516</v>
      </c>
      <c r="E19895" s="235">
        <v>400000</v>
      </c>
      <c r="F19895" s="235"/>
      <c r="G19895" s="235">
        <f t="shared" si="316"/>
        <v>-400000</v>
      </c>
      <c r="H19895" s="708" t="s">
        <v>13158</v>
      </c>
    </row>
    <row r="19896" spans="1:8" ht="15" customHeight="1" x14ac:dyDescent="0.2">
      <c r="A19896" s="732">
        <v>45449</v>
      </c>
      <c r="B19896" s="173" t="s">
        <v>11707</v>
      </c>
      <c r="C19896" s="173" t="s">
        <v>12914</v>
      </c>
      <c r="D19896" s="227" t="s">
        <v>13517</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8864</v>
      </c>
      <c r="C19900" s="173" t="s">
        <v>430</v>
      </c>
      <c r="D19900" s="227" t="s">
        <v>15005</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13214</v>
      </c>
      <c r="E19903" s="235">
        <v>700000</v>
      </c>
      <c r="F19903" s="235"/>
      <c r="G19903" s="235">
        <f t="shared" si="316"/>
        <v>-700000</v>
      </c>
      <c r="H19903" s="708" t="s">
        <v>13158</v>
      </c>
    </row>
    <row r="19904" spans="1:8" ht="21" customHeight="1" x14ac:dyDescent="0.2">
      <c r="A19904" s="732">
        <v>45453</v>
      </c>
      <c r="B19904" s="173" t="s">
        <v>12388</v>
      </c>
      <c r="C19904" s="173" t="s">
        <v>8082</v>
      </c>
      <c r="D19904" s="227" t="s">
        <v>13214</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13214</v>
      </c>
      <c r="E19905" s="235">
        <v>525000</v>
      </c>
      <c r="F19905" s="235"/>
      <c r="G19905" s="235">
        <f t="shared" si="317"/>
        <v>-525000</v>
      </c>
      <c r="H19905" s="708" t="s">
        <v>13158</v>
      </c>
    </row>
    <row r="19906" spans="1:8" ht="21" customHeight="1" x14ac:dyDescent="0.2">
      <c r="A19906" s="732">
        <v>45463</v>
      </c>
      <c r="B19906" s="173" t="s">
        <v>13098</v>
      </c>
      <c r="C19906" s="173" t="s">
        <v>4321</v>
      </c>
      <c r="D19906" s="227" t="s">
        <v>13280</v>
      </c>
      <c r="E19906" s="235">
        <v>178564</v>
      </c>
      <c r="F19906" s="235"/>
      <c r="G19906" s="235">
        <f t="shared" si="317"/>
        <v>-178564</v>
      </c>
      <c r="H19906" s="708" t="s">
        <v>13158</v>
      </c>
    </row>
    <row r="19907" spans="1:8" ht="21" customHeight="1" x14ac:dyDescent="0.2">
      <c r="A19907" s="732">
        <v>45469</v>
      </c>
      <c r="B19907" s="173" t="s">
        <v>13098</v>
      </c>
      <c r="C19907" s="173" t="s">
        <v>2709</v>
      </c>
      <c r="D19907" s="227" t="s">
        <v>13345</v>
      </c>
      <c r="E19907" s="235">
        <v>177832</v>
      </c>
      <c r="F19907" s="235"/>
      <c r="G19907" s="235">
        <f t="shared" si="317"/>
        <v>-177832</v>
      </c>
      <c r="H19907" s="708" t="s">
        <v>13158</v>
      </c>
    </row>
    <row r="19908" spans="1:8" ht="21" customHeight="1" x14ac:dyDescent="0.2">
      <c r="A19908" s="732">
        <v>45469</v>
      </c>
      <c r="B19908" s="173" t="s">
        <v>13098</v>
      </c>
      <c r="C19908" s="173" t="s">
        <v>4321</v>
      </c>
      <c r="D19908" s="227" t="s">
        <v>13346</v>
      </c>
      <c r="E19908" s="235">
        <v>385878</v>
      </c>
      <c r="F19908" s="235"/>
      <c r="G19908" s="235">
        <f t="shared" si="317"/>
        <v>-385878</v>
      </c>
      <c r="H19908" s="708" t="s">
        <v>13158</v>
      </c>
    </row>
    <row r="19909" spans="1:8" ht="21" customHeight="1" x14ac:dyDescent="0.2">
      <c r="A19909" s="732">
        <v>45471</v>
      </c>
      <c r="B19909" s="173" t="s">
        <v>13098</v>
      </c>
      <c r="C19909" s="173" t="s">
        <v>4321</v>
      </c>
      <c r="D19909" s="227" t="s">
        <v>13436</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13214</v>
      </c>
      <c r="E19911" s="175"/>
      <c r="F19911" s="175">
        <v>700000</v>
      </c>
      <c r="G19911" s="175">
        <f t="shared" si="317"/>
        <v>700000</v>
      </c>
      <c r="H19911" s="701" t="s">
        <v>13158</v>
      </c>
    </row>
    <row r="19912" spans="1:8" ht="15" x14ac:dyDescent="0.2">
      <c r="A19912" s="729">
        <v>45449</v>
      </c>
      <c r="B19912" s="93" t="s">
        <v>11068</v>
      </c>
      <c r="C19912" s="93" t="s">
        <v>558</v>
      </c>
      <c r="D19912" s="800" t="s">
        <v>13214</v>
      </c>
      <c r="E19912" s="175"/>
      <c r="F19912" s="175">
        <v>770000</v>
      </c>
      <c r="G19912" s="175">
        <f t="shared" si="317"/>
        <v>770000</v>
      </c>
      <c r="H19912" s="701" t="s">
        <v>13158</v>
      </c>
    </row>
    <row r="19913" spans="1:8" ht="15" x14ac:dyDescent="0.2">
      <c r="A19913" s="729">
        <v>45449</v>
      </c>
      <c r="B19913" s="93" t="s">
        <v>11068</v>
      </c>
      <c r="C19913" s="93" t="s">
        <v>558</v>
      </c>
      <c r="D19913" s="800" t="s">
        <v>13214</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13307</v>
      </c>
      <c r="E19920" s="635"/>
      <c r="F19920" s="635">
        <v>986074</v>
      </c>
      <c r="G19920" s="175">
        <f t="shared" si="317"/>
        <v>986074</v>
      </c>
      <c r="H19920" s="701" t="s">
        <v>13158</v>
      </c>
    </row>
    <row r="19921" spans="1:8" ht="15" x14ac:dyDescent="0.2">
      <c r="A19921" s="729">
        <v>45453</v>
      </c>
      <c r="B19921" s="93" t="s">
        <v>9344</v>
      </c>
      <c r="C19921" s="633" t="s">
        <v>558</v>
      </c>
      <c r="D19921" s="894" t="s">
        <v>13307</v>
      </c>
      <c r="E19921" s="635"/>
      <c r="F19921" s="635">
        <v>13926</v>
      </c>
      <c r="G19921" s="175">
        <f t="shared" si="317"/>
        <v>13926</v>
      </c>
      <c r="H19921" s="701" t="s">
        <v>13158</v>
      </c>
    </row>
    <row r="19922" spans="1:8" ht="15" x14ac:dyDescent="0.2">
      <c r="A19922" s="729">
        <v>45464</v>
      </c>
      <c r="B19922" s="93" t="s">
        <v>3945</v>
      </c>
      <c r="C19922" s="93" t="s">
        <v>558</v>
      </c>
      <c r="D19922" s="890" t="s">
        <v>13293</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13306</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13323</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13324</v>
      </c>
      <c r="E19927" s="175"/>
      <c r="F19927" s="175">
        <v>1402277</v>
      </c>
      <c r="G19927" s="175">
        <f t="shared" si="317"/>
        <v>1402277</v>
      </c>
      <c r="H19927" s="701" t="s">
        <v>13158</v>
      </c>
    </row>
    <row r="19928" spans="1:8" ht="24" x14ac:dyDescent="0.2">
      <c r="A19928" s="729">
        <v>45470</v>
      </c>
      <c r="B19928" s="93" t="s">
        <v>11707</v>
      </c>
      <c r="C19928" s="93" t="s">
        <v>558</v>
      </c>
      <c r="D19928" s="896" t="s">
        <v>13746</v>
      </c>
      <c r="E19928" s="642">
        <v>24978</v>
      </c>
      <c r="F19928" s="175"/>
      <c r="G19928" s="175">
        <f t="shared" si="317"/>
        <v>-24978</v>
      </c>
      <c r="H19928" s="701" t="s">
        <v>12788</v>
      </c>
    </row>
    <row r="19929" spans="1:8" ht="15" x14ac:dyDescent="0.2">
      <c r="A19929" s="729">
        <v>45470</v>
      </c>
      <c r="B19929" s="93" t="s">
        <v>11488</v>
      </c>
      <c r="C19929" s="93" t="s">
        <v>558</v>
      </c>
      <c r="D19929" s="800" t="s">
        <v>13325</v>
      </c>
      <c r="E19929" s="175"/>
      <c r="F19929" s="175">
        <v>1904728.8212000001</v>
      </c>
      <c r="G19929" s="175">
        <f t="shared" si="317"/>
        <v>1904728.8212000001</v>
      </c>
      <c r="H19929" s="701" t="s">
        <v>13158</v>
      </c>
    </row>
    <row r="19930" spans="1:8" ht="15" x14ac:dyDescent="0.2">
      <c r="A19930" s="729">
        <v>45470</v>
      </c>
      <c r="B19930" s="93" t="s">
        <v>13907</v>
      </c>
      <c r="C19930" s="93" t="s">
        <v>558</v>
      </c>
      <c r="D19930" s="800" t="s">
        <v>13326</v>
      </c>
      <c r="E19930" s="175"/>
      <c r="F19930" s="175">
        <v>1421846</v>
      </c>
      <c r="G19930" s="175">
        <f t="shared" si="317"/>
        <v>1421846</v>
      </c>
      <c r="H19930" s="701" t="s">
        <v>13158</v>
      </c>
    </row>
    <row r="19931" spans="1:8" ht="15" x14ac:dyDescent="0.2">
      <c r="A19931" s="729">
        <v>45470</v>
      </c>
      <c r="B19931" s="93" t="s">
        <v>13907</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13327</v>
      </c>
      <c r="E19932" s="175"/>
      <c r="F19932" s="175">
        <v>246087</v>
      </c>
      <c r="G19932" s="175">
        <f t="shared" si="317"/>
        <v>246087</v>
      </c>
      <c r="H19932" s="701" t="s">
        <v>13158</v>
      </c>
    </row>
    <row r="19933" spans="1:8" ht="15" x14ac:dyDescent="0.2">
      <c r="A19933" s="729">
        <v>45470</v>
      </c>
      <c r="B19933" s="93" t="s">
        <v>11864</v>
      </c>
      <c r="C19933" s="93" t="s">
        <v>558</v>
      </c>
      <c r="D19933" s="890" t="s">
        <v>13329</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13360</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13370</v>
      </c>
      <c r="E19941" s="1070">
        <v>20000</v>
      </c>
      <c r="F19941" s="57"/>
      <c r="G19941" s="125">
        <f t="shared" si="317"/>
        <v>-20000</v>
      </c>
      <c r="H19941" s="704" t="s">
        <v>10645</v>
      </c>
    </row>
    <row r="19942" spans="1:8" ht="15" x14ac:dyDescent="0.2">
      <c r="A19942" s="733">
        <v>45474</v>
      </c>
      <c r="B19942" s="1068" t="s">
        <v>103</v>
      </c>
      <c r="C19942" s="1047" t="s">
        <v>793</v>
      </c>
      <c r="D19942" s="1069" t="s">
        <v>13381</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13371</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13278</v>
      </c>
      <c r="C19946" s="1047" t="s">
        <v>793</v>
      </c>
      <c r="D19946" s="1069" t="s">
        <v>13382</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13383</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13397</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13404</v>
      </c>
      <c r="E19953" s="1070">
        <v>219375</v>
      </c>
      <c r="F19953" s="57"/>
      <c r="G19953" s="125">
        <f t="shared" si="317"/>
        <v>-219375</v>
      </c>
      <c r="H19953" s="704" t="s">
        <v>10645</v>
      </c>
    </row>
    <row r="19954" spans="1:8" ht="15" x14ac:dyDescent="0.2">
      <c r="A19954" s="733">
        <v>45478</v>
      </c>
      <c r="B19954" s="1068" t="s">
        <v>11068</v>
      </c>
      <c r="C19954" s="1047" t="s">
        <v>793</v>
      </c>
      <c r="D19954" s="1069" t="s">
        <v>13408</v>
      </c>
      <c r="E19954" s="1070">
        <v>20225</v>
      </c>
      <c r="F19954" s="57"/>
      <c r="G19954" s="125">
        <f t="shared" si="317"/>
        <v>-20225</v>
      </c>
      <c r="H19954" s="704" t="s">
        <v>10645</v>
      </c>
    </row>
    <row r="19955" spans="1:8" ht="15" x14ac:dyDescent="0.2">
      <c r="A19955" s="733">
        <v>45478</v>
      </c>
      <c r="B19955" s="1068" t="s">
        <v>11068</v>
      </c>
      <c r="C19955" s="1047" t="s">
        <v>793</v>
      </c>
      <c r="D19955" s="1069" t="s">
        <v>13409</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13444</v>
      </c>
      <c r="E19958" s="1070">
        <v>55000</v>
      </c>
      <c r="F19958" s="57"/>
      <c r="G19958" s="125">
        <f t="shared" si="317"/>
        <v>-55000</v>
      </c>
      <c r="H19958" s="704" t="s">
        <v>10645</v>
      </c>
    </row>
    <row r="19959" spans="1:8" ht="15" x14ac:dyDescent="0.2">
      <c r="A19959" s="733">
        <v>45485</v>
      </c>
      <c r="B19959" s="1068" t="s">
        <v>11707</v>
      </c>
      <c r="C19959" s="1047" t="s">
        <v>793</v>
      </c>
      <c r="D19959" s="1069" t="s">
        <v>13465</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13361</v>
      </c>
      <c r="E19961" s="57">
        <v>7600</v>
      </c>
      <c r="F19961" s="57"/>
      <c r="G19961" s="125">
        <f t="shared" si="317"/>
        <v>-7600</v>
      </c>
      <c r="H19961" s="704" t="s">
        <v>10645</v>
      </c>
    </row>
    <row r="19962" spans="1:8" ht="15" x14ac:dyDescent="0.2">
      <c r="A19962" s="733">
        <v>45474</v>
      </c>
      <c r="B19962" s="62" t="s">
        <v>13278</v>
      </c>
      <c r="C19962" s="62" t="s">
        <v>10972</v>
      </c>
      <c r="D19962" s="107" t="s">
        <v>13362</v>
      </c>
      <c r="E19962" s="57">
        <v>1900</v>
      </c>
      <c r="F19962" s="57"/>
      <c r="G19962" s="125">
        <f t="shared" si="317"/>
        <v>-1900</v>
      </c>
      <c r="H19962" s="704" t="s">
        <v>10645</v>
      </c>
    </row>
    <row r="19963" spans="1:8" ht="15" x14ac:dyDescent="0.2">
      <c r="A19963" s="733">
        <v>45474</v>
      </c>
      <c r="B19963" s="40" t="s">
        <v>13213</v>
      </c>
      <c r="C19963" s="62" t="s">
        <v>13244</v>
      </c>
      <c r="D19963" s="107" t="s">
        <v>13363</v>
      </c>
      <c r="E19963" s="57">
        <v>443500</v>
      </c>
      <c r="F19963" s="57"/>
      <c r="G19963" s="125">
        <f t="shared" si="317"/>
        <v>-443500</v>
      </c>
      <c r="H19963" s="704" t="s">
        <v>10645</v>
      </c>
    </row>
    <row r="19964" spans="1:8" ht="15" x14ac:dyDescent="0.2">
      <c r="A19964" s="733">
        <v>45474</v>
      </c>
      <c r="B19964" s="40" t="s">
        <v>13364</v>
      </c>
      <c r="C19964" s="62" t="s">
        <v>13365</v>
      </c>
      <c r="D19964" s="107" t="s">
        <v>13366</v>
      </c>
      <c r="E19964" s="57">
        <v>400000</v>
      </c>
      <c r="F19964" s="57"/>
      <c r="G19964" s="125">
        <f t="shared" si="317"/>
        <v>-400000</v>
      </c>
      <c r="H19964" s="704" t="s">
        <v>10645</v>
      </c>
    </row>
    <row r="19965" spans="1:8" ht="15" x14ac:dyDescent="0.2">
      <c r="A19965" s="733">
        <v>45474</v>
      </c>
      <c r="B19965" s="40" t="s">
        <v>12671</v>
      </c>
      <c r="C19965" s="62" t="s">
        <v>11717</v>
      </c>
      <c r="D19965" s="107" t="s">
        <v>13386</v>
      </c>
      <c r="E19965" s="57">
        <v>450000</v>
      </c>
      <c r="F19965" s="57"/>
      <c r="G19965" s="125">
        <f t="shared" si="317"/>
        <v>-450000</v>
      </c>
      <c r="H19965" s="704" t="s">
        <v>10645</v>
      </c>
    </row>
    <row r="19966" spans="1:8" ht="15" x14ac:dyDescent="0.2">
      <c r="A19966" s="733">
        <v>45474</v>
      </c>
      <c r="B19966" s="40" t="s">
        <v>13165</v>
      </c>
      <c r="C19966" s="62" t="s">
        <v>10972</v>
      </c>
      <c r="D19966" s="107" t="s">
        <v>13367</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13369</v>
      </c>
      <c r="E19968" s="57">
        <v>800</v>
      </c>
      <c r="F19968" s="57"/>
      <c r="G19968" s="125">
        <f t="shared" ref="G19968:G20035" si="318">F19968-E19968</f>
        <v>-800</v>
      </c>
      <c r="H19968" s="704" t="s">
        <v>10645</v>
      </c>
    </row>
    <row r="19969" spans="1:8" ht="15" x14ac:dyDescent="0.2">
      <c r="A19969" s="733">
        <v>45474</v>
      </c>
      <c r="B19969" s="40" t="s">
        <v>13299</v>
      </c>
      <c r="C19969" s="62" t="s">
        <v>10972</v>
      </c>
      <c r="D19969" s="107" t="s">
        <v>13499</v>
      </c>
      <c r="E19969" s="57">
        <v>50000</v>
      </c>
      <c r="F19969" s="57"/>
      <c r="G19969" s="125">
        <f t="shared" si="318"/>
        <v>-50000</v>
      </c>
      <c r="H19969" s="704" t="s">
        <v>10645</v>
      </c>
    </row>
    <row r="19970" spans="1:8" ht="15" x14ac:dyDescent="0.2">
      <c r="A19970" s="733">
        <v>45475</v>
      </c>
      <c r="B19970" s="40" t="s">
        <v>11707</v>
      </c>
      <c r="C19970" s="62" t="s">
        <v>5740</v>
      </c>
      <c r="D19970" s="107" t="s">
        <v>13372</v>
      </c>
      <c r="E19970" s="57">
        <v>300</v>
      </c>
      <c r="F19970" s="57"/>
      <c r="G19970" s="125">
        <f t="shared" si="318"/>
        <v>-300</v>
      </c>
      <c r="H19970" s="704" t="s">
        <v>10645</v>
      </c>
    </row>
    <row r="19971" spans="1:8" ht="15" x14ac:dyDescent="0.2">
      <c r="A19971" s="733">
        <v>45475</v>
      </c>
      <c r="B19971" s="40" t="s">
        <v>37</v>
      </c>
      <c r="C19971" s="62" t="s">
        <v>391</v>
      </c>
      <c r="D19971" s="107" t="s">
        <v>13373</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13374</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13375</v>
      </c>
      <c r="E19976" s="57">
        <v>1000</v>
      </c>
      <c r="F19976" s="57"/>
      <c r="G19976" s="125">
        <f t="shared" si="318"/>
        <v>-1000</v>
      </c>
      <c r="H19976" s="704" t="s">
        <v>10645</v>
      </c>
    </row>
    <row r="19977" spans="1:8" ht="15" x14ac:dyDescent="0.2">
      <c r="A19977" s="733">
        <v>45475</v>
      </c>
      <c r="B19977" s="40" t="s">
        <v>103</v>
      </c>
      <c r="C19977" s="62" t="s">
        <v>2671</v>
      </c>
      <c r="D19977" s="107" t="s">
        <v>13376</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13377</v>
      </c>
      <c r="E19981" s="57">
        <v>10000</v>
      </c>
      <c r="F19981" s="57"/>
      <c r="G19981" s="125">
        <f t="shared" si="318"/>
        <v>-10000</v>
      </c>
      <c r="H19981" s="704" t="s">
        <v>10645</v>
      </c>
    </row>
    <row r="19982" spans="1:8" ht="15" customHeight="1" x14ac:dyDescent="0.2">
      <c r="A19982" s="733">
        <v>45475</v>
      </c>
      <c r="B19982" s="40" t="s">
        <v>13098</v>
      </c>
      <c r="C19982" s="62" t="s">
        <v>13244</v>
      </c>
      <c r="D19982" s="107" t="s">
        <v>13979</v>
      </c>
      <c r="E19982" s="57">
        <v>500000</v>
      </c>
      <c r="F19982" s="57"/>
      <c r="G19982" s="125">
        <f t="shared" si="318"/>
        <v>-500000</v>
      </c>
      <c r="H19982" s="704" t="s">
        <v>10645</v>
      </c>
    </row>
    <row r="19983" spans="1:8" ht="15" customHeight="1" x14ac:dyDescent="0.2">
      <c r="A19983" s="733">
        <v>45475</v>
      </c>
      <c r="B19983" s="40" t="s">
        <v>10890</v>
      </c>
      <c r="C19983" s="62" t="s">
        <v>13257</v>
      </c>
      <c r="D19983" s="107" t="s">
        <v>13378</v>
      </c>
      <c r="E19983" s="57">
        <v>350000</v>
      </c>
      <c r="F19983" s="57"/>
      <c r="G19983" s="125">
        <f t="shared" si="318"/>
        <v>-350000</v>
      </c>
      <c r="H19983" s="704" t="s">
        <v>10645</v>
      </c>
    </row>
    <row r="19984" spans="1:8" ht="15" customHeight="1" x14ac:dyDescent="0.2">
      <c r="A19984" s="733">
        <v>45475</v>
      </c>
      <c r="B19984" s="40" t="s">
        <v>13299</v>
      </c>
      <c r="C19984" s="62" t="s">
        <v>13160</v>
      </c>
      <c r="D19984" s="107" t="s">
        <v>13379</v>
      </c>
      <c r="E19984" s="57">
        <v>25000</v>
      </c>
      <c r="F19984" s="57"/>
      <c r="G19984" s="125">
        <f t="shared" si="318"/>
        <v>-25000</v>
      </c>
      <c r="H19984" s="704" t="s">
        <v>10645</v>
      </c>
    </row>
    <row r="19985" spans="1:8" ht="15" x14ac:dyDescent="0.2">
      <c r="A19985" s="733">
        <v>45475</v>
      </c>
      <c r="B19985" s="40" t="s">
        <v>12594</v>
      </c>
      <c r="C19985" s="62" t="s">
        <v>11376</v>
      </c>
      <c r="D19985" s="107" t="s">
        <v>13388</v>
      </c>
      <c r="E19985" s="57">
        <v>300000</v>
      </c>
      <c r="F19985" s="57"/>
      <c r="G19985" s="125">
        <f t="shared" si="318"/>
        <v>-300000</v>
      </c>
      <c r="H19985" s="704" t="s">
        <v>10645</v>
      </c>
    </row>
    <row r="19986" spans="1:8" ht="15" x14ac:dyDescent="0.2">
      <c r="A19986" s="733">
        <v>45475</v>
      </c>
      <c r="B19986" s="40" t="s">
        <v>12594</v>
      </c>
      <c r="C19986" s="62" t="s">
        <v>10972</v>
      </c>
      <c r="D19986" s="107" t="s">
        <v>13387</v>
      </c>
      <c r="E19986" s="57">
        <v>150000</v>
      </c>
      <c r="F19986" s="57"/>
      <c r="G19986" s="125">
        <f t="shared" si="318"/>
        <v>-150000</v>
      </c>
      <c r="H19986" s="704" t="s">
        <v>10645</v>
      </c>
    </row>
    <row r="19987" spans="1:8" ht="15" x14ac:dyDescent="0.2">
      <c r="A19987" s="733">
        <v>45475</v>
      </c>
      <c r="B19987" s="40" t="s">
        <v>12594</v>
      </c>
      <c r="C19987" s="62" t="s">
        <v>10972</v>
      </c>
      <c r="D19987" s="107" t="s">
        <v>13395</v>
      </c>
      <c r="E19987" s="57">
        <v>4500</v>
      </c>
      <c r="F19987" s="57"/>
      <c r="G19987" s="125">
        <f t="shared" si="318"/>
        <v>-4500</v>
      </c>
      <c r="H19987" s="704" t="s">
        <v>10645</v>
      </c>
    </row>
    <row r="19988" spans="1:8" ht="15" x14ac:dyDescent="0.2">
      <c r="A19988" s="733">
        <v>45476</v>
      </c>
      <c r="B19988" s="40" t="s">
        <v>13299</v>
      </c>
      <c r="C19988" s="62" t="s">
        <v>6422</v>
      </c>
      <c r="D19988" s="107" t="s">
        <v>13380</v>
      </c>
      <c r="E19988" s="57">
        <v>150000</v>
      </c>
      <c r="F19988" s="57"/>
      <c r="G19988" s="125">
        <f t="shared" si="318"/>
        <v>-150000</v>
      </c>
      <c r="H19988" s="704" t="s">
        <v>10645</v>
      </c>
    </row>
    <row r="19989" spans="1:8" ht="15" x14ac:dyDescent="0.2">
      <c r="A19989" s="733">
        <v>45476</v>
      </c>
      <c r="B19989" s="40" t="s">
        <v>103</v>
      </c>
      <c r="C19989" s="62" t="s">
        <v>13398</v>
      </c>
      <c r="D19989" s="107" t="s">
        <v>13439</v>
      </c>
      <c r="E19989" s="57">
        <v>98000</v>
      </c>
      <c r="F19989" s="57"/>
      <c r="G19989" s="125">
        <f t="shared" si="318"/>
        <v>-98000</v>
      </c>
      <c r="H19989" s="704" t="s">
        <v>10645</v>
      </c>
    </row>
    <row r="19990" spans="1:8" ht="15" x14ac:dyDescent="0.2">
      <c r="A19990" s="733">
        <v>45476</v>
      </c>
      <c r="B19990" s="40" t="s">
        <v>13165</v>
      </c>
      <c r="C19990" s="62" t="s">
        <v>10224</v>
      </c>
      <c r="D19990" s="107" t="s">
        <v>13399</v>
      </c>
      <c r="E19990" s="57">
        <v>105000</v>
      </c>
      <c r="F19990" s="57"/>
      <c r="G19990" s="125">
        <f t="shared" si="318"/>
        <v>-105000</v>
      </c>
      <c r="H19990" s="704" t="s">
        <v>10645</v>
      </c>
    </row>
    <row r="19991" spans="1:8" ht="15" x14ac:dyDescent="0.2">
      <c r="A19991" s="733">
        <v>45476</v>
      </c>
      <c r="B19991" s="40" t="s">
        <v>11068</v>
      </c>
      <c r="C19991" s="62" t="s">
        <v>391</v>
      </c>
      <c r="D19991" s="107" t="s">
        <v>13384</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13385</v>
      </c>
      <c r="E19993" s="57">
        <v>1900</v>
      </c>
      <c r="F19993" s="57"/>
      <c r="G19993" s="125">
        <f t="shared" si="318"/>
        <v>-1900</v>
      </c>
      <c r="H19993" s="704" t="s">
        <v>10645</v>
      </c>
    </row>
    <row r="19994" spans="1:8" ht="15" customHeight="1" x14ac:dyDescent="0.2">
      <c r="A19994" s="733">
        <v>45477</v>
      </c>
      <c r="B19994" s="40" t="s">
        <v>3945</v>
      </c>
      <c r="C19994" s="62" t="s">
        <v>391</v>
      </c>
      <c r="D19994" s="107" t="s">
        <v>13396</v>
      </c>
      <c r="E19994" s="57">
        <v>10000</v>
      </c>
      <c r="F19994" s="57"/>
      <c r="G19994" s="125">
        <f t="shared" si="318"/>
        <v>-10000</v>
      </c>
      <c r="H19994" s="704" t="s">
        <v>10645</v>
      </c>
    </row>
    <row r="19995" spans="1:8" ht="15" customHeight="1" x14ac:dyDescent="0.2">
      <c r="A19995" s="733">
        <v>45477</v>
      </c>
      <c r="B19995" s="40" t="s">
        <v>13165</v>
      </c>
      <c r="C19995" s="62" t="s">
        <v>10224</v>
      </c>
      <c r="D19995" s="107" t="s">
        <v>13400</v>
      </c>
      <c r="E19995" s="57">
        <v>500000</v>
      </c>
      <c r="F19995" s="57"/>
      <c r="G19995" s="125">
        <f t="shared" si="318"/>
        <v>-500000</v>
      </c>
      <c r="H19995" s="704" t="s">
        <v>10645</v>
      </c>
    </row>
    <row r="19996" spans="1:8" ht="15" x14ac:dyDescent="0.2">
      <c r="A19996" s="733">
        <v>45477</v>
      </c>
      <c r="B19996" s="40" t="s">
        <v>13165</v>
      </c>
      <c r="C19996" s="62" t="s">
        <v>13401</v>
      </c>
      <c r="D19996" s="107" t="s">
        <v>13402</v>
      </c>
      <c r="E19996" s="57">
        <v>200000</v>
      </c>
      <c r="F19996" s="57"/>
      <c r="G19996" s="125">
        <f t="shared" si="318"/>
        <v>-200000</v>
      </c>
      <c r="H19996" s="704" t="s">
        <v>10645</v>
      </c>
    </row>
    <row r="19997" spans="1:8" ht="15" x14ac:dyDescent="0.2">
      <c r="A19997" s="733">
        <v>45477</v>
      </c>
      <c r="B19997" s="40" t="s">
        <v>11864</v>
      </c>
      <c r="C19997" s="669" t="s">
        <v>391</v>
      </c>
      <c r="D19997" s="911" t="s">
        <v>14571</v>
      </c>
      <c r="E19997" s="584">
        <v>100000</v>
      </c>
      <c r="F19997" s="57"/>
      <c r="G19997" s="125">
        <f t="shared" si="318"/>
        <v>-100000</v>
      </c>
      <c r="H19997" s="704" t="s">
        <v>10645</v>
      </c>
    </row>
    <row r="19998" spans="1:8" ht="15" x14ac:dyDescent="0.2">
      <c r="A19998" s="733">
        <v>45477</v>
      </c>
      <c r="B19998" s="40" t="s">
        <v>13213</v>
      </c>
      <c r="C19998" s="669" t="s">
        <v>391</v>
      </c>
      <c r="D19998" s="911" t="s">
        <v>14571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14571</v>
      </c>
      <c r="E19999" s="584">
        <v>100000</v>
      </c>
      <c r="F19999" s="57"/>
      <c r="G19999" s="125">
        <f t="shared" si="319"/>
        <v>-100000</v>
      </c>
      <c r="H19999" s="704" t="s">
        <v>10645</v>
      </c>
    </row>
    <row r="20000" spans="1:8" ht="15" x14ac:dyDescent="0.2">
      <c r="A20000" s="733">
        <v>45477</v>
      </c>
      <c r="B20000" s="40" t="s">
        <v>12388</v>
      </c>
      <c r="C20000" s="669" t="s">
        <v>391</v>
      </c>
      <c r="D20000" s="911" t="s">
        <v>14571</v>
      </c>
      <c r="E20000" s="584">
        <v>100000</v>
      </c>
      <c r="F20000" s="57"/>
      <c r="G20000" s="125">
        <f t="shared" si="319"/>
        <v>-100000</v>
      </c>
      <c r="H20000" s="704" t="s">
        <v>10645</v>
      </c>
    </row>
    <row r="20001" spans="1:8" ht="15" x14ac:dyDescent="0.2">
      <c r="A20001" s="733">
        <v>45477</v>
      </c>
      <c r="B20001" s="40" t="s">
        <v>11068</v>
      </c>
      <c r="C20001" s="669" t="s">
        <v>391</v>
      </c>
      <c r="D20001" s="911" t="s">
        <v>14571</v>
      </c>
      <c r="E20001" s="584">
        <v>100000</v>
      </c>
      <c r="F20001" s="57"/>
      <c r="G20001" s="125">
        <f t="shared" si="319"/>
        <v>-100000</v>
      </c>
      <c r="H20001" s="704" t="s">
        <v>10645</v>
      </c>
    </row>
    <row r="20002" spans="1:8" ht="15" x14ac:dyDescent="0.2">
      <c r="A20002" s="733">
        <v>45477</v>
      </c>
      <c r="B20002" s="40" t="s">
        <v>13165</v>
      </c>
      <c r="C20002" s="62" t="s">
        <v>13401</v>
      </c>
      <c r="D20002" s="107" t="s">
        <v>13412</v>
      </c>
      <c r="E20002" s="57">
        <v>500000</v>
      </c>
      <c r="F20002" s="57"/>
      <c r="G20002" s="125">
        <f t="shared" si="319"/>
        <v>-500000</v>
      </c>
      <c r="H20002" s="704" t="s">
        <v>10645</v>
      </c>
    </row>
    <row r="20003" spans="1:8" ht="15" customHeight="1" x14ac:dyDescent="0.2">
      <c r="A20003" s="733">
        <v>45477</v>
      </c>
      <c r="B20003" s="40" t="s">
        <v>12594</v>
      </c>
      <c r="C20003" s="62" t="s">
        <v>13314</v>
      </c>
      <c r="D20003" s="107" t="s">
        <v>13403</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13428</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13429</v>
      </c>
      <c r="E20007" s="57">
        <v>4500</v>
      </c>
      <c r="F20007" s="57"/>
      <c r="G20007" s="125">
        <f t="shared" si="318"/>
        <v>-4500</v>
      </c>
      <c r="H20007" s="704" t="s">
        <v>10645</v>
      </c>
    </row>
    <row r="20008" spans="1:8" ht="15" customHeight="1" x14ac:dyDescent="0.2">
      <c r="A20008" s="733">
        <v>45477</v>
      </c>
      <c r="B20008" s="40" t="s">
        <v>37</v>
      </c>
      <c r="C20008" s="62" t="s">
        <v>391</v>
      </c>
      <c r="D20008" s="107" t="s">
        <v>13430</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13405</v>
      </c>
      <c r="E20011" s="57">
        <v>1000</v>
      </c>
      <c r="F20011" s="57"/>
      <c r="G20011" s="125">
        <f t="shared" si="318"/>
        <v>-1000</v>
      </c>
      <c r="H20011" s="704" t="s">
        <v>10645</v>
      </c>
    </row>
    <row r="20012" spans="1:8" ht="15" customHeight="1" x14ac:dyDescent="0.2">
      <c r="A20012" s="733">
        <v>45478</v>
      </c>
      <c r="B20012" s="40" t="s">
        <v>13907</v>
      </c>
      <c r="C20012" s="62" t="s">
        <v>5409</v>
      </c>
      <c r="D20012" s="107" t="s">
        <v>13406</v>
      </c>
      <c r="E20012" s="57">
        <v>5000</v>
      </c>
      <c r="F20012" s="57"/>
      <c r="G20012" s="125">
        <f t="shared" si="318"/>
        <v>-5000</v>
      </c>
      <c r="H20012" s="704" t="s">
        <v>10645</v>
      </c>
    </row>
    <row r="20013" spans="1:8" ht="15" customHeight="1" x14ac:dyDescent="0.2">
      <c r="A20013" s="733">
        <v>45478</v>
      </c>
      <c r="B20013" s="40" t="s">
        <v>11068</v>
      </c>
      <c r="C20013" s="62" t="s">
        <v>11942</v>
      </c>
      <c r="D20013" s="107" t="s">
        <v>13407</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13410</v>
      </c>
      <c r="D20016" s="107" t="s">
        <v>13411</v>
      </c>
      <c r="E20016" s="57">
        <v>40000</v>
      </c>
      <c r="F20016" s="57"/>
      <c r="G20016" s="125">
        <f t="shared" si="318"/>
        <v>-40000</v>
      </c>
      <c r="H20016" s="704" t="s">
        <v>10645</v>
      </c>
    </row>
    <row r="20017" spans="1:8" ht="15" customHeight="1" x14ac:dyDescent="0.2">
      <c r="A20017" s="733">
        <v>45478</v>
      </c>
      <c r="B20017" s="40" t="s">
        <v>13240</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13400</v>
      </c>
      <c r="E20021" s="57">
        <v>300000</v>
      </c>
      <c r="F20021" s="57"/>
      <c r="G20021" s="125">
        <f t="shared" si="318"/>
        <v>-300000</v>
      </c>
      <c r="H20021" s="704" t="s">
        <v>10645</v>
      </c>
    </row>
    <row r="20022" spans="1:8" ht="15" x14ac:dyDescent="0.2">
      <c r="A20022" s="733">
        <v>45478</v>
      </c>
      <c r="B20022" s="40" t="s">
        <v>13165</v>
      </c>
      <c r="C20022" s="62" t="s">
        <v>10224</v>
      </c>
      <c r="D20022" s="107" t="s">
        <v>13400</v>
      </c>
      <c r="E20022" s="57">
        <v>100000</v>
      </c>
      <c r="F20022" s="57"/>
      <c r="G20022" s="125">
        <f t="shared" si="318"/>
        <v>-100000</v>
      </c>
      <c r="H20022" s="704" t="s">
        <v>10645</v>
      </c>
    </row>
    <row r="20023" spans="1:8" ht="15" x14ac:dyDescent="0.2">
      <c r="A20023" s="733">
        <v>45478</v>
      </c>
      <c r="B20023" s="40" t="s">
        <v>13098</v>
      </c>
      <c r="C20023" s="62" t="s">
        <v>10972</v>
      </c>
      <c r="D20023" s="107" t="s">
        <v>13413</v>
      </c>
      <c r="E20023" s="57">
        <v>115000</v>
      </c>
      <c r="F20023" s="57"/>
      <c r="G20023" s="125">
        <f t="shared" si="318"/>
        <v>-115000</v>
      </c>
      <c r="H20023" s="704" t="s">
        <v>10645</v>
      </c>
    </row>
    <row r="20024" spans="1:8" ht="15" x14ac:dyDescent="0.2">
      <c r="A20024" s="733">
        <v>45478</v>
      </c>
      <c r="B20024" s="40" t="s">
        <v>6503</v>
      </c>
      <c r="C20024" s="669" t="s">
        <v>8384</v>
      </c>
      <c r="D20024" s="911" t="s">
        <v>13422</v>
      </c>
      <c r="E20024" s="584">
        <v>255098</v>
      </c>
      <c r="F20024" s="57"/>
      <c r="G20024" s="125">
        <f t="shared" si="318"/>
        <v>-255098</v>
      </c>
      <c r="H20024" s="704" t="s">
        <v>10645</v>
      </c>
    </row>
    <row r="20025" spans="1:8" ht="15" x14ac:dyDescent="0.2">
      <c r="A20025" s="733">
        <v>45478</v>
      </c>
      <c r="B20025" s="40" t="s">
        <v>11068</v>
      </c>
      <c r="C20025" s="669" t="s">
        <v>8384</v>
      </c>
      <c r="D20025" s="911" t="s">
        <v>13422</v>
      </c>
      <c r="E20025" s="584">
        <v>24451</v>
      </c>
      <c r="F20025" s="57"/>
      <c r="G20025" s="125">
        <f t="shared" si="318"/>
        <v>-24451</v>
      </c>
      <c r="H20025" s="704" t="s">
        <v>10645</v>
      </c>
    </row>
    <row r="20026" spans="1:8" ht="15" x14ac:dyDescent="0.2">
      <c r="A20026" s="733">
        <v>45478</v>
      </c>
      <c r="B20026" s="40" t="s">
        <v>11488</v>
      </c>
      <c r="C20026" s="669" t="s">
        <v>8384</v>
      </c>
      <c r="D20026" s="911" t="s">
        <v>13422</v>
      </c>
      <c r="E20026" s="584">
        <v>37853</v>
      </c>
      <c r="F20026" s="57"/>
      <c r="G20026" s="125">
        <f t="shared" si="318"/>
        <v>-37853</v>
      </c>
      <c r="H20026" s="704" t="s">
        <v>10645</v>
      </c>
    </row>
    <row r="20027" spans="1:8" ht="15" x14ac:dyDescent="0.2">
      <c r="A20027" s="733">
        <v>45478</v>
      </c>
      <c r="B20027" s="40" t="s">
        <v>12171</v>
      </c>
      <c r="C20027" s="669" t="s">
        <v>8384</v>
      </c>
      <c r="D20027" s="911" t="s">
        <v>13422</v>
      </c>
      <c r="E20027" s="584">
        <v>261620</v>
      </c>
      <c r="F20027" s="57"/>
      <c r="G20027" s="125">
        <f t="shared" si="318"/>
        <v>-261620</v>
      </c>
      <c r="H20027" s="704" t="s">
        <v>10645</v>
      </c>
    </row>
    <row r="20028" spans="1:8" ht="15" x14ac:dyDescent="0.2">
      <c r="A20028" s="733">
        <v>45478</v>
      </c>
      <c r="B20028" s="40" t="s">
        <v>13098</v>
      </c>
      <c r="C20028" s="669" t="s">
        <v>8384</v>
      </c>
      <c r="D20028" s="911" t="s">
        <v>13422</v>
      </c>
      <c r="E20028" s="584">
        <v>69112</v>
      </c>
      <c r="F20028" s="57"/>
      <c r="G20028" s="125">
        <f t="shared" si="318"/>
        <v>-69112</v>
      </c>
      <c r="H20028" s="704" t="s">
        <v>10645</v>
      </c>
    </row>
    <row r="20029" spans="1:8" ht="15" x14ac:dyDescent="0.2">
      <c r="A20029" s="733">
        <v>45478</v>
      </c>
      <c r="B20029" s="40" t="s">
        <v>13240</v>
      </c>
      <c r="C20029" s="669" t="s">
        <v>8384</v>
      </c>
      <c r="D20029" s="911" t="s">
        <v>13422</v>
      </c>
      <c r="E20029" s="584">
        <v>195823</v>
      </c>
      <c r="F20029" s="57"/>
      <c r="G20029" s="125">
        <f t="shared" si="318"/>
        <v>-195823</v>
      </c>
      <c r="H20029" s="704" t="s">
        <v>10645</v>
      </c>
    </row>
    <row r="20030" spans="1:8" ht="15" x14ac:dyDescent="0.2">
      <c r="A20030" s="733">
        <v>45478</v>
      </c>
      <c r="B20030" s="40" t="s">
        <v>13098</v>
      </c>
      <c r="C20030" s="669" t="s">
        <v>8384</v>
      </c>
      <c r="D20030" s="911" t="s">
        <v>13422</v>
      </c>
      <c r="E20030" s="584">
        <v>331043</v>
      </c>
      <c r="F20030" s="57"/>
      <c r="G20030" s="125">
        <f t="shared" si="318"/>
        <v>-331043</v>
      </c>
      <c r="H20030" s="704" t="s">
        <v>10645</v>
      </c>
    </row>
    <row r="20031" spans="1:8" ht="15" x14ac:dyDescent="0.2">
      <c r="A20031" s="733">
        <v>45478</v>
      </c>
      <c r="B20031" s="40" t="s">
        <v>13098</v>
      </c>
      <c r="C20031" s="565" t="s">
        <v>1197</v>
      </c>
      <c r="D20031" s="893" t="s">
        <v>13420</v>
      </c>
      <c r="E20031" s="629">
        <v>1000000</v>
      </c>
      <c r="F20031" s="57"/>
      <c r="G20031" s="125">
        <f t="shared" si="318"/>
        <v>-1000000</v>
      </c>
      <c r="H20031" s="704" t="s">
        <v>10645</v>
      </c>
    </row>
    <row r="20032" spans="1:8" ht="15" x14ac:dyDescent="0.2">
      <c r="A20032" s="733">
        <v>45478</v>
      </c>
      <c r="B20032" s="40" t="s">
        <v>13213</v>
      </c>
      <c r="C20032" s="565" t="s">
        <v>1197</v>
      </c>
      <c r="D20032" s="893" t="s">
        <v>13421</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13414</v>
      </c>
      <c r="E20034" s="57">
        <v>2500</v>
      </c>
      <c r="F20034" s="57"/>
      <c r="G20034" s="125">
        <f t="shared" si="318"/>
        <v>-2500</v>
      </c>
      <c r="H20034" s="704" t="s">
        <v>10645</v>
      </c>
    </row>
    <row r="20035" spans="1:8" ht="15" x14ac:dyDescent="0.2">
      <c r="A20035" s="733">
        <v>45479</v>
      </c>
      <c r="B20035" s="40" t="s">
        <v>13098</v>
      </c>
      <c r="C20035" s="62" t="s">
        <v>8362</v>
      </c>
      <c r="D20035" s="107" t="s">
        <v>13415</v>
      </c>
      <c r="E20035" s="57">
        <v>8700</v>
      </c>
      <c r="F20035" s="57"/>
      <c r="G20035" s="125">
        <f t="shared" si="318"/>
        <v>-8700</v>
      </c>
      <c r="H20035" s="704" t="s">
        <v>10645</v>
      </c>
    </row>
    <row r="20036" spans="1:8" ht="15" x14ac:dyDescent="0.2">
      <c r="A20036" s="733">
        <v>45479</v>
      </c>
      <c r="B20036" s="40" t="s">
        <v>13098</v>
      </c>
      <c r="C20036" s="62" t="s">
        <v>10972</v>
      </c>
      <c r="D20036" s="107" t="s">
        <v>13416</v>
      </c>
      <c r="E20036" s="57">
        <v>51000</v>
      </c>
      <c r="F20036" s="57"/>
      <c r="G20036" s="125">
        <f t="shared" ref="G20036:G20101" si="320">F20036-E20036</f>
        <v>-51000</v>
      </c>
      <c r="H20036" s="704" t="s">
        <v>10645</v>
      </c>
    </row>
    <row r="20037" spans="1:8" ht="15" x14ac:dyDescent="0.2">
      <c r="A20037" s="733">
        <v>45479</v>
      </c>
      <c r="B20037" s="40" t="s">
        <v>11864</v>
      </c>
      <c r="C20037" s="62" t="s">
        <v>13425</v>
      </c>
      <c r="D20037" s="107" t="s">
        <v>13426</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13417</v>
      </c>
      <c r="E20040" s="57">
        <v>500</v>
      </c>
      <c r="F20040" s="57"/>
      <c r="G20040" s="125">
        <f t="shared" si="320"/>
        <v>-500</v>
      </c>
      <c r="H20040" s="704" t="s">
        <v>10645</v>
      </c>
    </row>
    <row r="20041" spans="1:8" ht="15" x14ac:dyDescent="0.2">
      <c r="A20041" s="733">
        <v>45479</v>
      </c>
      <c r="B20041" s="40" t="s">
        <v>13418</v>
      </c>
      <c r="C20041" s="62" t="s">
        <v>13419</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13424</v>
      </c>
      <c r="E20042" s="57">
        <v>15330</v>
      </c>
      <c r="F20042" s="57"/>
      <c r="G20042" s="125">
        <f t="shared" si="320"/>
        <v>-15330</v>
      </c>
      <c r="H20042" s="704" t="s">
        <v>10645</v>
      </c>
    </row>
    <row r="20043" spans="1:8" ht="15" x14ac:dyDescent="0.2">
      <c r="A20043" s="733">
        <v>45479</v>
      </c>
      <c r="B20043" s="40" t="s">
        <v>13213</v>
      </c>
      <c r="C20043" s="62" t="s">
        <v>10972</v>
      </c>
      <c r="D20043" s="107" t="s">
        <v>13431</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13457</v>
      </c>
      <c r="E20045" s="584">
        <v>235968</v>
      </c>
      <c r="F20045" s="57"/>
      <c r="G20045" s="125">
        <f t="shared" si="320"/>
        <v>-235968</v>
      </c>
      <c r="H20045" s="704" t="s">
        <v>10645</v>
      </c>
    </row>
    <row r="20046" spans="1:8" ht="15" x14ac:dyDescent="0.2">
      <c r="A20046" s="733">
        <v>45480</v>
      </c>
      <c r="B20046" s="40" t="s">
        <v>13098</v>
      </c>
      <c r="C20046" s="669" t="s">
        <v>8384</v>
      </c>
      <c r="D20046" s="911" t="s">
        <v>13457</v>
      </c>
      <c r="E20046" s="584">
        <v>319738</v>
      </c>
      <c r="F20046" s="57"/>
      <c r="G20046" s="125">
        <f t="shared" si="320"/>
        <v>-319738</v>
      </c>
      <c r="H20046" s="704" t="s">
        <v>10645</v>
      </c>
    </row>
    <row r="20047" spans="1:8" ht="15" x14ac:dyDescent="0.2">
      <c r="A20047" s="733">
        <v>45480</v>
      </c>
      <c r="B20047" s="40" t="s">
        <v>13165</v>
      </c>
      <c r="C20047" s="669" t="s">
        <v>8384</v>
      </c>
      <c r="D20047" s="911" t="s">
        <v>13457</v>
      </c>
      <c r="E20047" s="584">
        <v>120070</v>
      </c>
      <c r="F20047" s="57"/>
      <c r="G20047" s="125">
        <f t="shared" si="320"/>
        <v>-120070</v>
      </c>
      <c r="H20047" s="704" t="s">
        <v>10645</v>
      </c>
    </row>
    <row r="20048" spans="1:8" ht="15" x14ac:dyDescent="0.2">
      <c r="A20048" s="733">
        <v>45480</v>
      </c>
      <c r="B20048" s="40" t="s">
        <v>13455</v>
      </c>
      <c r="C20048" s="669" t="s">
        <v>8384</v>
      </c>
      <c r="D20048" s="911" t="s">
        <v>13457</v>
      </c>
      <c r="E20048" s="584">
        <v>260520</v>
      </c>
      <c r="F20048" s="57"/>
      <c r="G20048" s="125">
        <f t="shared" si="320"/>
        <v>-260520</v>
      </c>
      <c r="H20048" s="704" t="s">
        <v>10645</v>
      </c>
    </row>
    <row r="20049" spans="1:8" ht="15" x14ac:dyDescent="0.2">
      <c r="A20049" s="733">
        <v>45480</v>
      </c>
      <c r="B20049" s="40" t="s">
        <v>12171</v>
      </c>
      <c r="C20049" s="669" t="s">
        <v>8384</v>
      </c>
      <c r="D20049" s="911" t="s">
        <v>13457</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13432</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13240</v>
      </c>
      <c r="C20053" s="62" t="s">
        <v>10972</v>
      </c>
      <c r="D20053" s="107" t="s">
        <v>13431</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13304</v>
      </c>
      <c r="E20055" s="57">
        <v>105000</v>
      </c>
      <c r="F20055" s="57"/>
      <c r="G20055" s="125">
        <f t="shared" si="320"/>
        <v>-105000</v>
      </c>
      <c r="H20055" s="704" t="s">
        <v>10645</v>
      </c>
    </row>
    <row r="20056" spans="1:8" ht="15" x14ac:dyDescent="0.2">
      <c r="A20056" s="733">
        <v>45481</v>
      </c>
      <c r="B20056" s="40" t="s">
        <v>11864</v>
      </c>
      <c r="C20056" s="62" t="s">
        <v>391</v>
      </c>
      <c r="D20056" s="107" t="s">
        <v>13433</v>
      </c>
      <c r="E20056" s="57">
        <v>14500</v>
      </c>
      <c r="F20056" s="57"/>
      <c r="G20056" s="125">
        <f t="shared" si="320"/>
        <v>-14500</v>
      </c>
      <c r="H20056" s="704" t="s">
        <v>10645</v>
      </c>
    </row>
    <row r="20057" spans="1:8" ht="15" x14ac:dyDescent="0.2">
      <c r="A20057" s="733">
        <v>45482</v>
      </c>
      <c r="B20057" s="62" t="s">
        <v>13278</v>
      </c>
      <c r="C20057" s="62" t="s">
        <v>391</v>
      </c>
      <c r="D20057" s="107" t="s">
        <v>13435</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13522</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13440</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13441</v>
      </c>
      <c r="E20065" s="57">
        <v>98400</v>
      </c>
      <c r="F20065" s="57"/>
      <c r="G20065" s="125">
        <f t="shared" si="320"/>
        <v>-98400</v>
      </c>
      <c r="H20065" s="704" t="s">
        <v>10645</v>
      </c>
    </row>
    <row r="20066" spans="1:8" ht="15" x14ac:dyDescent="0.2">
      <c r="A20066" s="733">
        <v>45482</v>
      </c>
      <c r="B20066" s="40" t="s">
        <v>8864</v>
      </c>
      <c r="C20066" s="62" t="s">
        <v>10902</v>
      </c>
      <c r="D20066" s="107" t="s">
        <v>13442</v>
      </c>
      <c r="E20066" s="57">
        <v>25000</v>
      </c>
      <c r="F20066" s="57"/>
      <c r="G20066" s="125">
        <f t="shared" si="320"/>
        <v>-25000</v>
      </c>
      <c r="H20066" s="704" t="s">
        <v>10645</v>
      </c>
    </row>
    <row r="20067" spans="1:8" ht="15" x14ac:dyDescent="0.2">
      <c r="A20067" s="733">
        <v>45483</v>
      </c>
      <c r="B20067" s="40" t="s">
        <v>13098</v>
      </c>
      <c r="C20067" s="62" t="s">
        <v>10972</v>
      </c>
      <c r="D20067" s="107" t="s">
        <v>13443</v>
      </c>
      <c r="E20067" s="57">
        <v>600</v>
      </c>
      <c r="F20067" s="57"/>
      <c r="G20067" s="125">
        <f t="shared" si="320"/>
        <v>-600</v>
      </c>
      <c r="H20067" s="704" t="s">
        <v>10645</v>
      </c>
    </row>
    <row r="20068" spans="1:8" ht="15" x14ac:dyDescent="0.2">
      <c r="A20068" s="733">
        <v>45483</v>
      </c>
      <c r="B20068" s="40" t="s">
        <v>13098</v>
      </c>
      <c r="C20068" s="62" t="s">
        <v>2189</v>
      </c>
      <c r="D20068" s="107" t="s">
        <v>13445</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13418</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13448</v>
      </c>
      <c r="E20072" s="57">
        <v>34140</v>
      </c>
      <c r="F20072" s="57"/>
      <c r="G20072" s="125">
        <f t="shared" si="320"/>
        <v>-34140</v>
      </c>
      <c r="H20072" s="704" t="s">
        <v>10645</v>
      </c>
    </row>
    <row r="20073" spans="1:8" ht="15" x14ac:dyDescent="0.2">
      <c r="A20073" s="733">
        <v>45483</v>
      </c>
      <c r="B20073" s="40" t="s">
        <v>13213</v>
      </c>
      <c r="C20073" s="62" t="s">
        <v>10972</v>
      </c>
      <c r="D20073" s="107" t="s">
        <v>13449</v>
      </c>
      <c r="E20073" s="57">
        <v>145000</v>
      </c>
      <c r="F20073" s="57"/>
      <c r="G20073" s="125">
        <f t="shared" si="320"/>
        <v>-145000</v>
      </c>
      <c r="H20073" s="704" t="s">
        <v>10645</v>
      </c>
    </row>
    <row r="20074" spans="1:8" ht="15" x14ac:dyDescent="0.2">
      <c r="A20074" s="733">
        <v>45484</v>
      </c>
      <c r="B20074" s="40" t="s">
        <v>13299</v>
      </c>
      <c r="C20074" s="62" t="s">
        <v>12271</v>
      </c>
      <c r="D20074" s="107" t="s">
        <v>13446</v>
      </c>
      <c r="E20074" s="57">
        <v>150000</v>
      </c>
      <c r="F20074" s="57"/>
      <c r="G20074" s="125">
        <f t="shared" si="320"/>
        <v>-150000</v>
      </c>
      <c r="H20074" s="704" t="s">
        <v>10645</v>
      </c>
    </row>
    <row r="20075" spans="1:8" ht="15" x14ac:dyDescent="0.2">
      <c r="A20075" s="733">
        <v>45484</v>
      </c>
      <c r="B20075" s="40" t="s">
        <v>13299</v>
      </c>
      <c r="C20075" s="62" t="s">
        <v>12271</v>
      </c>
      <c r="D20075" s="107" t="s">
        <v>13447</v>
      </c>
      <c r="E20075" s="57">
        <v>115000</v>
      </c>
      <c r="F20075" s="57"/>
      <c r="G20075" s="125">
        <f t="shared" si="320"/>
        <v>-115000</v>
      </c>
      <c r="H20075" s="704" t="s">
        <v>10645</v>
      </c>
    </row>
    <row r="20076" spans="1:8" ht="15" x14ac:dyDescent="0.2">
      <c r="A20076" s="733">
        <v>45484</v>
      </c>
      <c r="B20076" s="40" t="s">
        <v>13213</v>
      </c>
      <c r="C20076" s="62" t="s">
        <v>8064</v>
      </c>
      <c r="D20076" s="107" t="s">
        <v>13450</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13459</v>
      </c>
      <c r="E20079" s="57">
        <v>3000</v>
      </c>
      <c r="F20079" s="57"/>
      <c r="G20079" s="125">
        <f t="shared" si="320"/>
        <v>-3000</v>
      </c>
      <c r="H20079" s="704" t="s">
        <v>10645</v>
      </c>
    </row>
    <row r="20080" spans="1:8" ht="15" customHeight="1" x14ac:dyDescent="0.2">
      <c r="A20080" s="733">
        <v>45485</v>
      </c>
      <c r="B20080" s="40" t="s">
        <v>13240</v>
      </c>
      <c r="C20080" s="62" t="s">
        <v>10972</v>
      </c>
      <c r="D20080" s="107" t="s">
        <v>13460</v>
      </c>
      <c r="E20080" s="57">
        <v>16000</v>
      </c>
      <c r="F20080" s="57"/>
      <c r="G20080" s="125">
        <f t="shared" si="320"/>
        <v>-16000</v>
      </c>
      <c r="H20080" s="704" t="s">
        <v>10645</v>
      </c>
    </row>
    <row r="20081" spans="1:8" ht="15" customHeight="1" x14ac:dyDescent="0.2">
      <c r="A20081" s="733">
        <v>45485</v>
      </c>
      <c r="B20081" s="40" t="s">
        <v>13240</v>
      </c>
      <c r="C20081" s="62" t="s">
        <v>10972</v>
      </c>
      <c r="D20081" s="107" t="s">
        <v>13461</v>
      </c>
      <c r="E20081" s="57">
        <v>9000</v>
      </c>
      <c r="F20081" s="57"/>
      <c r="G20081" s="125">
        <f t="shared" si="320"/>
        <v>-9000</v>
      </c>
      <c r="H20081" s="704" t="s">
        <v>10645</v>
      </c>
    </row>
    <row r="20082" spans="1:8" ht="15" x14ac:dyDescent="0.2">
      <c r="A20082" s="733">
        <v>45485</v>
      </c>
      <c r="B20082" s="40" t="s">
        <v>37</v>
      </c>
      <c r="C20082" s="62" t="s">
        <v>13462</v>
      </c>
      <c r="D20082" s="107" t="s">
        <v>13463</v>
      </c>
      <c r="E20082" s="57">
        <v>4000</v>
      </c>
      <c r="F20082" s="57"/>
      <c r="G20082" s="125">
        <f t="shared" si="320"/>
        <v>-4000</v>
      </c>
      <c r="H20082" s="704" t="s">
        <v>10645</v>
      </c>
    </row>
    <row r="20083" spans="1:8" ht="15" x14ac:dyDescent="0.2">
      <c r="A20083" s="733">
        <v>45485</v>
      </c>
      <c r="B20083" s="40" t="s">
        <v>37</v>
      </c>
      <c r="C20083" s="62" t="s">
        <v>10972</v>
      </c>
      <c r="D20083" s="107" t="s">
        <v>13464</v>
      </c>
      <c r="E20083" s="57">
        <v>5000</v>
      </c>
      <c r="F20083" s="57"/>
      <c r="G20083" s="125">
        <f t="shared" si="320"/>
        <v>-5000</v>
      </c>
      <c r="H20083" s="704" t="s">
        <v>10645</v>
      </c>
    </row>
    <row r="20084" spans="1:8" ht="15" x14ac:dyDescent="0.2">
      <c r="A20084" s="733">
        <v>45485</v>
      </c>
      <c r="B20084" s="40" t="s">
        <v>12594</v>
      </c>
      <c r="C20084" s="62" t="s">
        <v>10972</v>
      </c>
      <c r="D20084" s="107" t="s">
        <v>13467</v>
      </c>
      <c r="E20084" s="57">
        <v>105000</v>
      </c>
      <c r="F20084" s="57"/>
      <c r="G20084" s="125">
        <f t="shared" si="320"/>
        <v>-105000</v>
      </c>
      <c r="H20084" s="704" t="s">
        <v>10645</v>
      </c>
    </row>
    <row r="20085" spans="1:8" ht="15" x14ac:dyDescent="0.2">
      <c r="A20085" s="733">
        <v>45485</v>
      </c>
      <c r="B20085" s="40" t="s">
        <v>12594</v>
      </c>
      <c r="C20085" s="62" t="s">
        <v>13314</v>
      </c>
      <c r="D20085" s="107" t="s">
        <v>13466</v>
      </c>
      <c r="E20085" s="57">
        <v>100000</v>
      </c>
      <c r="F20085" s="57"/>
      <c r="G20085" s="125">
        <f t="shared" si="320"/>
        <v>-100000</v>
      </c>
      <c r="H20085" s="704" t="s">
        <v>10645</v>
      </c>
    </row>
    <row r="20086" spans="1:8" ht="15" x14ac:dyDescent="0.2">
      <c r="A20086" s="733">
        <v>45485</v>
      </c>
      <c r="B20086" s="40" t="s">
        <v>10890</v>
      </c>
      <c r="C20086" s="62" t="s">
        <v>10841</v>
      </c>
      <c r="D20086" s="107" t="s">
        <v>13468</v>
      </c>
      <c r="E20086" s="57">
        <v>1000000</v>
      </c>
      <c r="F20086" s="57"/>
      <c r="G20086" s="125">
        <f t="shared" si="320"/>
        <v>-1000000</v>
      </c>
      <c r="H20086" s="704" t="s">
        <v>10645</v>
      </c>
    </row>
    <row r="20087" spans="1:8" ht="15" x14ac:dyDescent="0.2">
      <c r="A20087" s="733">
        <v>45485</v>
      </c>
      <c r="B20087" s="40" t="s">
        <v>13165</v>
      </c>
      <c r="C20087" s="62" t="s">
        <v>10972</v>
      </c>
      <c r="D20087" s="107" t="s">
        <v>13399</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14464</v>
      </c>
      <c r="E20089" s="629">
        <v>274997</v>
      </c>
      <c r="F20089" s="57"/>
      <c r="G20089" s="125">
        <f t="shared" si="320"/>
        <v>-274997</v>
      </c>
      <c r="H20089" s="704" t="s">
        <v>10645</v>
      </c>
    </row>
    <row r="20090" spans="1:8" ht="15" x14ac:dyDescent="0.2">
      <c r="A20090" s="733">
        <v>45485</v>
      </c>
      <c r="B20090" s="40" t="s">
        <v>13240</v>
      </c>
      <c r="C20090" s="565" t="s">
        <v>11089</v>
      </c>
      <c r="D20090" s="893" t="s">
        <v>14464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13469</v>
      </c>
      <c r="E20094" s="57">
        <v>500</v>
      </c>
      <c r="F20094" s="57"/>
      <c r="G20094" s="125">
        <f t="shared" si="320"/>
        <v>-500</v>
      </c>
      <c r="H20094" s="704" t="s">
        <v>10645</v>
      </c>
    </row>
    <row r="20095" spans="1:8" ht="15" x14ac:dyDescent="0.2">
      <c r="A20095" s="733">
        <v>45486</v>
      </c>
      <c r="B20095" s="40" t="s">
        <v>13098</v>
      </c>
      <c r="C20095" s="669" t="s">
        <v>10972</v>
      </c>
      <c r="D20095" s="911" t="s">
        <v>13471</v>
      </c>
      <c r="E20095" s="584">
        <v>85500</v>
      </c>
      <c r="F20095" s="57"/>
      <c r="G20095" s="125">
        <f t="shared" si="320"/>
        <v>-85500</v>
      </c>
      <c r="H20095" s="704" t="s">
        <v>10645</v>
      </c>
    </row>
    <row r="20096" spans="1:8" ht="15" x14ac:dyDescent="0.2">
      <c r="A20096" s="733">
        <v>45486</v>
      </c>
      <c r="B20096" s="40" t="s">
        <v>13213</v>
      </c>
      <c r="C20096" s="669" t="s">
        <v>10972</v>
      </c>
      <c r="D20096" s="911" t="s">
        <v>13471</v>
      </c>
      <c r="E20096" s="584">
        <v>83500</v>
      </c>
      <c r="F20096" s="57"/>
      <c r="G20096" s="125">
        <f t="shared" si="320"/>
        <v>-83500</v>
      </c>
      <c r="H20096" s="704" t="s">
        <v>10645</v>
      </c>
    </row>
    <row r="20097" spans="1:8" ht="15" x14ac:dyDescent="0.2">
      <c r="A20097" s="733">
        <v>45486</v>
      </c>
      <c r="B20097" s="40" t="s">
        <v>12388</v>
      </c>
      <c r="C20097" s="669" t="s">
        <v>10972</v>
      </c>
      <c r="D20097" s="911" t="s">
        <v>13471</v>
      </c>
      <c r="E20097" s="584">
        <v>83500</v>
      </c>
      <c r="F20097" s="57"/>
      <c r="G20097" s="125">
        <f t="shared" si="320"/>
        <v>-83500</v>
      </c>
      <c r="H20097" s="704" t="s">
        <v>10645</v>
      </c>
    </row>
    <row r="20098" spans="1:8" ht="15" x14ac:dyDescent="0.2">
      <c r="A20098" s="733">
        <v>45486</v>
      </c>
      <c r="B20098" s="40" t="s">
        <v>12594</v>
      </c>
      <c r="C20098" s="62" t="s">
        <v>3103</v>
      </c>
      <c r="D20098" s="107" t="s">
        <v>13470</v>
      </c>
      <c r="E20098" s="57">
        <v>50000</v>
      </c>
      <c r="F20098" s="57"/>
      <c r="G20098" s="125">
        <f t="shared" si="320"/>
        <v>-50000</v>
      </c>
      <c r="H20098" s="704" t="s">
        <v>10645</v>
      </c>
    </row>
    <row r="20099" spans="1:8" ht="15" x14ac:dyDescent="0.2">
      <c r="A20099" s="733">
        <v>45486</v>
      </c>
      <c r="B20099" s="40" t="s">
        <v>13213</v>
      </c>
      <c r="C20099" s="62" t="s">
        <v>10972</v>
      </c>
      <c r="D20099" s="107" t="s">
        <v>13472</v>
      </c>
      <c r="E20099" s="57">
        <v>85000</v>
      </c>
      <c r="F20099" s="57"/>
      <c r="G20099" s="125">
        <f t="shared" si="320"/>
        <v>-85000</v>
      </c>
      <c r="H20099" s="704" t="s">
        <v>10645</v>
      </c>
    </row>
    <row r="20100" spans="1:8" ht="15" x14ac:dyDescent="0.2">
      <c r="A20100" s="733">
        <v>45486</v>
      </c>
      <c r="B20100" s="40" t="s">
        <v>13213</v>
      </c>
      <c r="C20100" s="62" t="s">
        <v>391</v>
      </c>
      <c r="D20100" s="107" t="s">
        <v>13473</v>
      </c>
      <c r="E20100" s="57">
        <v>75000</v>
      </c>
      <c r="F20100" s="57"/>
      <c r="G20100" s="125">
        <f t="shared" si="320"/>
        <v>-75000</v>
      </c>
      <c r="H20100" s="704" t="s">
        <v>10645</v>
      </c>
    </row>
    <row r="20101" spans="1:8" ht="15" x14ac:dyDescent="0.2">
      <c r="A20101" s="733">
        <v>45486</v>
      </c>
      <c r="B20101" s="40" t="s">
        <v>12048</v>
      </c>
      <c r="C20101" s="669" t="s">
        <v>10972</v>
      </c>
      <c r="D20101" s="911" t="s">
        <v>13475</v>
      </c>
      <c r="E20101" s="584">
        <v>21674</v>
      </c>
      <c r="F20101" s="57"/>
      <c r="G20101" s="125">
        <f t="shared" si="320"/>
        <v>-21674</v>
      </c>
      <c r="H20101" s="704" t="s">
        <v>10645</v>
      </c>
    </row>
    <row r="20102" spans="1:8" ht="15" x14ac:dyDescent="0.2">
      <c r="A20102" s="733">
        <v>45486</v>
      </c>
      <c r="B20102" s="40" t="s">
        <v>10167</v>
      </c>
      <c r="C20102" s="669" t="s">
        <v>10972</v>
      </c>
      <c r="D20102" s="911" t="s">
        <v>13475</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13475</v>
      </c>
      <c r="E20103" s="584">
        <v>20000</v>
      </c>
      <c r="F20103" s="57"/>
      <c r="G20103" s="125">
        <f t="shared" si="322"/>
        <v>-20000</v>
      </c>
      <c r="H20103" s="704" t="s">
        <v>10645</v>
      </c>
    </row>
    <row r="20104" spans="1:8" ht="15" x14ac:dyDescent="0.2">
      <c r="A20104" s="733">
        <v>45486</v>
      </c>
      <c r="B20104" s="40" t="s">
        <v>11864</v>
      </c>
      <c r="C20104" s="62" t="s">
        <v>13482</v>
      </c>
      <c r="D20104" s="107" t="s">
        <v>13483</v>
      </c>
      <c r="E20104" s="57">
        <v>90000</v>
      </c>
      <c r="F20104" s="57"/>
      <c r="G20104" s="125">
        <f t="shared" si="322"/>
        <v>-90000</v>
      </c>
      <c r="H20104" s="704" t="s">
        <v>10645</v>
      </c>
    </row>
    <row r="20105" spans="1:8" ht="15" x14ac:dyDescent="0.2">
      <c r="A20105" s="733">
        <v>45486</v>
      </c>
      <c r="B20105" s="40" t="s">
        <v>103</v>
      </c>
      <c r="C20105" s="62" t="s">
        <v>103</v>
      </c>
      <c r="D20105" s="107" t="s">
        <v>13501</v>
      </c>
      <c r="E20105" s="57">
        <v>80000</v>
      </c>
      <c r="F20105" s="57"/>
      <c r="G20105" s="125">
        <f t="shared" si="322"/>
        <v>-80000</v>
      </c>
      <c r="H20105" s="704" t="s">
        <v>10645</v>
      </c>
    </row>
    <row r="20106" spans="1:8" ht="15" x14ac:dyDescent="0.2">
      <c r="A20106" s="733">
        <v>45487</v>
      </c>
      <c r="B20106" s="40" t="s">
        <v>11068</v>
      </c>
      <c r="C20106" s="62" t="s">
        <v>6782</v>
      </c>
      <c r="D20106" s="107" t="s">
        <v>13484</v>
      </c>
      <c r="E20106" s="57">
        <v>235000</v>
      </c>
      <c r="F20106" s="57"/>
      <c r="G20106" s="125">
        <f t="shared" si="322"/>
        <v>-235000</v>
      </c>
      <c r="H20106" s="704" t="s">
        <v>10645</v>
      </c>
    </row>
    <row r="20107" spans="1:8" ht="15" x14ac:dyDescent="0.2">
      <c r="A20107" s="733">
        <v>45487</v>
      </c>
      <c r="B20107" s="40" t="s">
        <v>13165</v>
      </c>
      <c r="C20107" s="62" t="s">
        <v>10972</v>
      </c>
      <c r="D20107" s="107" t="s">
        <v>13489</v>
      </c>
      <c r="E20107" s="57">
        <v>50000</v>
      </c>
      <c r="F20107" s="57"/>
      <c r="G20107" s="125">
        <f t="shared" si="322"/>
        <v>-50000</v>
      </c>
      <c r="H20107" s="704" t="s">
        <v>10645</v>
      </c>
    </row>
    <row r="20108" spans="1:8" ht="15" x14ac:dyDescent="0.2">
      <c r="A20108" s="733">
        <v>45487</v>
      </c>
      <c r="B20108" s="40" t="s">
        <v>12594</v>
      </c>
      <c r="C20108" s="62" t="s">
        <v>13314</v>
      </c>
      <c r="D20108" s="107" t="s">
        <v>13485</v>
      </c>
      <c r="E20108" s="57">
        <v>54750</v>
      </c>
      <c r="F20108" s="57"/>
      <c r="G20108" s="125">
        <f t="shared" si="322"/>
        <v>-54750</v>
      </c>
      <c r="H20108" s="704" t="s">
        <v>10645</v>
      </c>
    </row>
    <row r="20109" spans="1:8" ht="15" x14ac:dyDescent="0.2">
      <c r="A20109" s="733">
        <v>45487</v>
      </c>
      <c r="B20109" s="40" t="s">
        <v>13418</v>
      </c>
      <c r="C20109" s="62" t="s">
        <v>391</v>
      </c>
      <c r="D20109" s="107" t="s">
        <v>13488</v>
      </c>
      <c r="E20109" s="57">
        <v>20000</v>
      </c>
      <c r="F20109" s="57"/>
      <c r="G20109" s="125">
        <f t="shared" si="322"/>
        <v>-20000</v>
      </c>
      <c r="H20109" s="704" t="s">
        <v>10645</v>
      </c>
    </row>
    <row r="20110" spans="1:8" ht="15" x14ac:dyDescent="0.2">
      <c r="A20110" s="733">
        <v>45487</v>
      </c>
      <c r="B20110" s="40" t="s">
        <v>12388</v>
      </c>
      <c r="C20110" s="62" t="s">
        <v>13486</v>
      </c>
      <c r="D20110" s="107" t="s">
        <v>13487</v>
      </c>
      <c r="E20110" s="57">
        <v>25000</v>
      </c>
      <c r="F20110" s="57"/>
      <c r="G20110" s="125">
        <f t="shared" si="322"/>
        <v>-25000</v>
      </c>
      <c r="H20110" s="704" t="s">
        <v>10645</v>
      </c>
    </row>
    <row r="20111" spans="1:8" ht="15" x14ac:dyDescent="0.2">
      <c r="A20111" s="733">
        <v>45488</v>
      </c>
      <c r="B20111" s="40" t="s">
        <v>13213</v>
      </c>
      <c r="C20111" s="62" t="s">
        <v>13257</v>
      </c>
      <c r="D20111" s="107" t="s">
        <v>13497</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13506</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13278</v>
      </c>
      <c r="C20117" s="62" t="s">
        <v>10972</v>
      </c>
      <c r="D20117" s="107" t="s">
        <v>13507</v>
      </c>
      <c r="E20117" s="57">
        <v>1750</v>
      </c>
      <c r="F20117" s="57"/>
      <c r="G20117" s="125">
        <f t="shared" si="322"/>
        <v>-1750</v>
      </c>
      <c r="H20117" s="704" t="s">
        <v>10645</v>
      </c>
    </row>
    <row r="20118" spans="1:8" ht="15" x14ac:dyDescent="0.2">
      <c r="A20118" s="733">
        <v>45491</v>
      </c>
      <c r="B20118" s="40" t="s">
        <v>13240</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13508</v>
      </c>
      <c r="D20120" s="107" t="s">
        <v>13509</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13299</v>
      </c>
      <c r="C20124" s="62" t="s">
        <v>10972</v>
      </c>
      <c r="D20124" s="107" t="s">
        <v>13500</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13498</v>
      </c>
      <c r="E20125" s="125">
        <v>80000</v>
      </c>
      <c r="F20125" s="125"/>
      <c r="G20125" s="125">
        <f t="shared" si="322"/>
        <v>-80000</v>
      </c>
      <c r="H20125" s="704" t="s">
        <v>10645</v>
      </c>
    </row>
    <row r="20126" spans="1:8" s="681" customFormat="1" ht="24" customHeight="1" x14ac:dyDescent="0.25">
      <c r="A20126" s="733">
        <v>45492</v>
      </c>
      <c r="B20126" s="62" t="s">
        <v>13165</v>
      </c>
      <c r="C20126" s="62" t="s">
        <v>13503</v>
      </c>
      <c r="D20126" s="182" t="s">
        <v>13504</v>
      </c>
      <c r="E20126" s="125">
        <v>1000000</v>
      </c>
      <c r="F20126" s="125"/>
      <c r="G20126" s="125">
        <f t="shared" si="322"/>
        <v>-1000000</v>
      </c>
      <c r="H20126" s="704" t="s">
        <v>10645</v>
      </c>
    </row>
    <row r="20127" spans="1:8" s="681" customFormat="1" ht="24" customHeight="1" x14ac:dyDescent="0.25">
      <c r="A20127" s="733">
        <v>45492</v>
      </c>
      <c r="B20127" s="62" t="s">
        <v>13213</v>
      </c>
      <c r="C20127" s="62" t="s">
        <v>13502</v>
      </c>
      <c r="D20127" s="182" t="s">
        <v>13505</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13515</v>
      </c>
      <c r="E20130" s="57">
        <v>400000</v>
      </c>
      <c r="F20130" s="57"/>
      <c r="G20130" s="125">
        <f t="shared" si="322"/>
        <v>-400000</v>
      </c>
      <c r="H20130" s="704" t="s">
        <v>10645</v>
      </c>
    </row>
    <row r="20131" spans="1:8" s="681" customFormat="1" ht="15" x14ac:dyDescent="0.2">
      <c r="A20131" s="733">
        <v>45492</v>
      </c>
      <c r="B20131" s="40" t="s">
        <v>12334</v>
      </c>
      <c r="C20131" s="62" t="s">
        <v>10972</v>
      </c>
      <c r="D20131" s="107" t="s">
        <v>13533</v>
      </c>
      <c r="E20131" s="57">
        <v>9500</v>
      </c>
      <c r="F20131" s="57"/>
      <c r="G20131" s="125">
        <f t="shared" si="322"/>
        <v>-9500</v>
      </c>
      <c r="H20131" s="704" t="s">
        <v>10645</v>
      </c>
    </row>
    <row r="20132" spans="1:8" s="681" customFormat="1" ht="15" x14ac:dyDescent="0.2">
      <c r="A20132" s="733">
        <v>45492</v>
      </c>
      <c r="B20132" s="40" t="s">
        <v>13240</v>
      </c>
      <c r="C20132" s="62" t="s">
        <v>5740</v>
      </c>
      <c r="D20132" s="107" t="s">
        <v>13534</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13418</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13623</v>
      </c>
      <c r="E20138" s="57">
        <v>25000</v>
      </c>
      <c r="F20138" s="57"/>
      <c r="G20138" s="125">
        <f t="shared" si="322"/>
        <v>-25000</v>
      </c>
      <c r="H20138" s="704" t="s">
        <v>10645</v>
      </c>
    </row>
    <row r="20139" spans="1:8" s="681" customFormat="1" ht="15" x14ac:dyDescent="0.2">
      <c r="A20139" s="733">
        <v>45493</v>
      </c>
      <c r="B20139" s="40" t="s">
        <v>10889</v>
      </c>
      <c r="C20139" s="62" t="s">
        <v>10972</v>
      </c>
      <c r="D20139" s="107" t="s">
        <v>13535</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13536</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13537</v>
      </c>
      <c r="E20143" s="57">
        <v>5330</v>
      </c>
      <c r="F20143" s="57"/>
      <c r="G20143" s="125">
        <f t="shared" si="322"/>
        <v>-5330</v>
      </c>
      <c r="H20143" s="704" t="s">
        <v>10645</v>
      </c>
    </row>
    <row r="20144" spans="1:8" s="681" customFormat="1" ht="15" x14ac:dyDescent="0.2">
      <c r="A20144" s="733">
        <v>45493</v>
      </c>
      <c r="B20144" s="40" t="s">
        <v>13240</v>
      </c>
      <c r="C20144" s="62" t="s">
        <v>8491</v>
      </c>
      <c r="D20144" s="107" t="s">
        <v>13538</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13539</v>
      </c>
      <c r="E20146" s="57">
        <v>1500</v>
      </c>
      <c r="F20146" s="57"/>
      <c r="G20146" s="125">
        <f t="shared" si="322"/>
        <v>-1500</v>
      </c>
      <c r="H20146" s="704" t="s">
        <v>10645</v>
      </c>
    </row>
    <row r="20147" spans="1:8" s="681" customFormat="1" ht="15" x14ac:dyDescent="0.2">
      <c r="A20147" s="733">
        <v>45493</v>
      </c>
      <c r="B20147" s="40" t="s">
        <v>13240</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13540</v>
      </c>
      <c r="D20148" s="107" t="s">
        <v>13541</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13542</v>
      </c>
      <c r="E20150" s="57">
        <v>15000</v>
      </c>
      <c r="F20150" s="57"/>
      <c r="G20150" s="125">
        <f t="shared" si="322"/>
        <v>-15000</v>
      </c>
      <c r="H20150" s="704" t="s">
        <v>10645</v>
      </c>
    </row>
    <row r="20151" spans="1:8" s="681" customFormat="1" ht="15" x14ac:dyDescent="0.2">
      <c r="A20151" s="733">
        <v>45495</v>
      </c>
      <c r="B20151" s="40" t="s">
        <v>6503</v>
      </c>
      <c r="C20151" s="62" t="s">
        <v>13543</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13522</v>
      </c>
      <c r="C20153" s="565" t="s">
        <v>1062</v>
      </c>
      <c r="D20153" s="893" t="s">
        <v>13626</v>
      </c>
      <c r="E20153" s="629">
        <v>7360</v>
      </c>
      <c r="F20153" s="57"/>
      <c r="G20153" s="125">
        <f t="shared" si="322"/>
        <v>-7360</v>
      </c>
      <c r="H20153" s="704" t="s">
        <v>10645</v>
      </c>
    </row>
    <row r="20154" spans="1:8" s="681" customFormat="1" ht="15" x14ac:dyDescent="0.2">
      <c r="A20154" s="733">
        <v>45495</v>
      </c>
      <c r="B20154" s="40" t="s">
        <v>8864</v>
      </c>
      <c r="C20154" s="565" t="s">
        <v>1062</v>
      </c>
      <c r="D20154" s="893" t="s">
        <v>13626</v>
      </c>
      <c r="E20154" s="629">
        <v>13000</v>
      </c>
      <c r="F20154" s="57"/>
      <c r="G20154" s="125">
        <f t="shared" si="322"/>
        <v>-13000</v>
      </c>
      <c r="H20154" s="704" t="s">
        <v>10645</v>
      </c>
    </row>
    <row r="20155" spans="1:8" s="681" customFormat="1" ht="15" x14ac:dyDescent="0.2">
      <c r="A20155" s="733">
        <v>45495</v>
      </c>
      <c r="B20155" s="40" t="s">
        <v>9344</v>
      </c>
      <c r="C20155" s="565" t="s">
        <v>1062</v>
      </c>
      <c r="D20155" s="893" t="s">
        <v>13626</v>
      </c>
      <c r="E20155" s="629">
        <v>5000</v>
      </c>
      <c r="F20155" s="57"/>
      <c r="G20155" s="125">
        <f t="shared" si="322"/>
        <v>-5000</v>
      </c>
      <c r="H20155" s="704" t="s">
        <v>10645</v>
      </c>
    </row>
    <row r="20156" spans="1:8" s="681" customFormat="1" ht="15" x14ac:dyDescent="0.2">
      <c r="A20156" s="733">
        <v>45495</v>
      </c>
      <c r="B20156" s="40" t="s">
        <v>12388</v>
      </c>
      <c r="C20156" s="565" t="s">
        <v>1062</v>
      </c>
      <c r="D20156" s="893" t="s">
        <v>13626</v>
      </c>
      <c r="E20156" s="629">
        <v>23956</v>
      </c>
      <c r="F20156" s="57"/>
      <c r="G20156" s="125">
        <f t="shared" si="322"/>
        <v>-23956</v>
      </c>
      <c r="H20156" s="704" t="s">
        <v>10645</v>
      </c>
    </row>
    <row r="20157" spans="1:8" s="681" customFormat="1" ht="15" x14ac:dyDescent="0.2">
      <c r="A20157" s="733">
        <v>45495</v>
      </c>
      <c r="B20157" s="40" t="s">
        <v>9820</v>
      </c>
      <c r="C20157" s="565" t="s">
        <v>1062</v>
      </c>
      <c r="D20157" s="893" t="s">
        <v>13626</v>
      </c>
      <c r="E20157" s="629">
        <v>3412</v>
      </c>
      <c r="F20157" s="57"/>
      <c r="G20157" s="125">
        <f t="shared" si="322"/>
        <v>-3412</v>
      </c>
      <c r="H20157" s="704" t="s">
        <v>10645</v>
      </c>
    </row>
    <row r="20158" spans="1:8" s="681" customFormat="1" ht="15" x14ac:dyDescent="0.2">
      <c r="A20158" s="733">
        <v>45495</v>
      </c>
      <c r="B20158" s="40" t="s">
        <v>13098</v>
      </c>
      <c r="C20158" s="565" t="s">
        <v>1062</v>
      </c>
      <c r="D20158" s="893" t="s">
        <v>13626</v>
      </c>
      <c r="E20158" s="629">
        <v>1604</v>
      </c>
      <c r="F20158" s="57"/>
      <c r="G20158" s="125">
        <f t="shared" si="322"/>
        <v>-1604</v>
      </c>
      <c r="H20158" s="704" t="s">
        <v>10645</v>
      </c>
    </row>
    <row r="20159" spans="1:8" s="681" customFormat="1" ht="15" x14ac:dyDescent="0.2">
      <c r="A20159" s="733">
        <v>45495</v>
      </c>
      <c r="B20159" s="40" t="s">
        <v>12671</v>
      </c>
      <c r="C20159" s="565" t="s">
        <v>1062</v>
      </c>
      <c r="D20159" s="893" t="s">
        <v>13626</v>
      </c>
      <c r="E20159" s="629">
        <v>24817</v>
      </c>
      <c r="F20159" s="57"/>
      <c r="G20159" s="125">
        <f t="shared" si="322"/>
        <v>-24817</v>
      </c>
      <c r="H20159" s="704" t="s">
        <v>10645</v>
      </c>
    </row>
    <row r="20160" spans="1:8" s="681" customFormat="1" ht="15" x14ac:dyDescent="0.2">
      <c r="A20160" s="733">
        <v>45495</v>
      </c>
      <c r="B20160" s="40" t="s">
        <v>13418</v>
      </c>
      <c r="C20160" s="565" t="s">
        <v>1062</v>
      </c>
      <c r="D20160" s="893" t="s">
        <v>13626</v>
      </c>
      <c r="E20160" s="629">
        <v>58770</v>
      </c>
      <c r="F20160" s="57"/>
      <c r="G20160" s="125">
        <f t="shared" si="322"/>
        <v>-58770</v>
      </c>
      <c r="H20160" s="704" t="s">
        <v>10645</v>
      </c>
    </row>
    <row r="20161" spans="1:8" s="681" customFormat="1" ht="15" x14ac:dyDescent="0.2">
      <c r="A20161" s="733">
        <v>45495</v>
      </c>
      <c r="B20161" s="40" t="s">
        <v>13213</v>
      </c>
      <c r="C20161" s="565" t="s">
        <v>1062</v>
      </c>
      <c r="D20161" s="893" t="s">
        <v>13626</v>
      </c>
      <c r="E20161" s="629">
        <v>45496</v>
      </c>
      <c r="F20161" s="57"/>
      <c r="G20161" s="125">
        <f t="shared" si="322"/>
        <v>-45496</v>
      </c>
      <c r="H20161" s="704" t="s">
        <v>10645</v>
      </c>
    </row>
    <row r="20162" spans="1:8" s="681" customFormat="1" ht="15" x14ac:dyDescent="0.2">
      <c r="A20162" s="733">
        <v>45495</v>
      </c>
      <c r="B20162" s="40" t="s">
        <v>13165</v>
      </c>
      <c r="C20162" s="565" t="s">
        <v>1062</v>
      </c>
      <c r="D20162" s="893" t="s">
        <v>13626</v>
      </c>
      <c r="E20162" s="629">
        <v>216585</v>
      </c>
      <c r="F20162" s="57"/>
      <c r="G20162" s="125">
        <f t="shared" si="322"/>
        <v>-216585</v>
      </c>
      <c r="H20162" s="704" t="s">
        <v>10645</v>
      </c>
    </row>
    <row r="20163" spans="1:8" s="681" customFormat="1" ht="15" x14ac:dyDescent="0.2">
      <c r="A20163" s="733">
        <v>45495</v>
      </c>
      <c r="B20163" s="40" t="s">
        <v>103</v>
      </c>
      <c r="C20163" s="62" t="s">
        <v>13544</v>
      </c>
      <c r="D20163" s="107" t="s">
        <v>13545</v>
      </c>
      <c r="E20163" s="57">
        <v>10000</v>
      </c>
      <c r="F20163" s="57"/>
      <c r="G20163" s="125">
        <f t="shared" si="322"/>
        <v>-10000</v>
      </c>
      <c r="H20163" s="704" t="s">
        <v>10645</v>
      </c>
    </row>
    <row r="20164" spans="1:8" s="681" customFormat="1" ht="15" x14ac:dyDescent="0.2">
      <c r="A20164" s="733">
        <v>45495</v>
      </c>
      <c r="B20164" s="40" t="s">
        <v>13240</v>
      </c>
      <c r="C20164" s="62" t="s">
        <v>391</v>
      </c>
      <c r="D20164" s="107" t="s">
        <v>13546</v>
      </c>
      <c r="E20164" s="57">
        <v>50000</v>
      </c>
      <c r="F20164" s="57"/>
      <c r="G20164" s="125">
        <f t="shared" si="322"/>
        <v>-50000</v>
      </c>
      <c r="H20164" s="704" t="s">
        <v>10645</v>
      </c>
    </row>
    <row r="20165" spans="1:8" s="681" customFormat="1" ht="15" x14ac:dyDescent="0.2">
      <c r="A20165" s="733">
        <v>45495</v>
      </c>
      <c r="B20165" s="40" t="s">
        <v>13091</v>
      </c>
      <c r="C20165" s="62" t="s">
        <v>391</v>
      </c>
      <c r="D20165" s="107" t="s">
        <v>13549</v>
      </c>
      <c r="E20165" s="57">
        <v>5000</v>
      </c>
      <c r="F20165" s="57"/>
      <c r="G20165" s="125">
        <f t="shared" si="322"/>
        <v>-5000</v>
      </c>
      <c r="H20165" s="704" t="s">
        <v>10645</v>
      </c>
    </row>
    <row r="20166" spans="1:8" s="681" customFormat="1" ht="15" x14ac:dyDescent="0.2">
      <c r="A20166" s="733">
        <v>45495</v>
      </c>
      <c r="B20166" s="40" t="s">
        <v>13240</v>
      </c>
      <c r="C20166" s="62" t="s">
        <v>391</v>
      </c>
      <c r="D20166" s="107" t="s">
        <v>13550</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13551</v>
      </c>
      <c r="E20167" s="57">
        <v>5000</v>
      </c>
      <c r="F20167" s="57"/>
      <c r="G20167" s="125">
        <f t="shared" si="323"/>
        <v>-5000</v>
      </c>
      <c r="H20167" s="704" t="s">
        <v>10645</v>
      </c>
    </row>
    <row r="20168" spans="1:8" s="681" customFormat="1" ht="15" x14ac:dyDescent="0.2">
      <c r="A20168" s="733">
        <v>45495</v>
      </c>
      <c r="B20168" s="40" t="s">
        <v>12048</v>
      </c>
      <c r="C20168" s="62" t="s">
        <v>391</v>
      </c>
      <c r="D20168" s="107" t="s">
        <v>13552</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13553</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13554</v>
      </c>
      <c r="E20170" s="57">
        <v>2500</v>
      </c>
      <c r="F20170" s="57"/>
      <c r="G20170" s="125">
        <f t="shared" si="323"/>
        <v>-2500</v>
      </c>
      <c r="H20170" s="704" t="s">
        <v>10645</v>
      </c>
    </row>
    <row r="20171" spans="1:8" s="681" customFormat="1" ht="15" customHeight="1" x14ac:dyDescent="0.2">
      <c r="A20171" s="733">
        <v>45496</v>
      </c>
      <c r="B20171" s="40" t="s">
        <v>13240</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13547</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13548</v>
      </c>
      <c r="E20175" s="57">
        <v>40000</v>
      </c>
      <c r="F20175" s="57"/>
      <c r="G20175" s="125">
        <f t="shared" si="323"/>
        <v>-40000</v>
      </c>
      <c r="H20175" s="704" t="s">
        <v>10645</v>
      </c>
    </row>
    <row r="20176" spans="1:8" s="681" customFormat="1" ht="15" x14ac:dyDescent="0.2">
      <c r="A20176" s="733">
        <v>45496</v>
      </c>
      <c r="B20176" s="40" t="s">
        <v>13240</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13566</v>
      </c>
      <c r="E20178" s="57">
        <v>4500</v>
      </c>
      <c r="F20178" s="57"/>
      <c r="G20178" s="125">
        <f t="shared" si="323"/>
        <v>-4500</v>
      </c>
      <c r="H20178" s="704" t="s">
        <v>10645</v>
      </c>
    </row>
    <row r="20179" spans="1:8" s="681" customFormat="1" ht="15" x14ac:dyDescent="0.2">
      <c r="A20179" s="733">
        <v>45496</v>
      </c>
      <c r="B20179" s="40" t="s">
        <v>13418</v>
      </c>
      <c r="C20179" s="62" t="s">
        <v>5740</v>
      </c>
      <c r="D20179" s="107" t="s">
        <v>10325</v>
      </c>
      <c r="E20179" s="57">
        <v>500</v>
      </c>
      <c r="F20179" s="57"/>
      <c r="G20179" s="125">
        <f t="shared" si="323"/>
        <v>-500</v>
      </c>
      <c r="H20179" s="704" t="s">
        <v>10645</v>
      </c>
    </row>
    <row r="20180" spans="1:8" s="681" customFormat="1" ht="15" x14ac:dyDescent="0.2">
      <c r="A20180" s="733">
        <v>45496</v>
      </c>
      <c r="B20180" s="40" t="s">
        <v>13279</v>
      </c>
      <c r="C20180" s="62" t="s">
        <v>5409</v>
      </c>
      <c r="D20180" s="107" t="s">
        <v>14050</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13567</v>
      </c>
      <c r="E20182" s="57">
        <v>1700</v>
      </c>
      <c r="F20182" s="57"/>
      <c r="G20182" s="125">
        <f t="shared" si="323"/>
        <v>-1700</v>
      </c>
      <c r="H20182" s="704" t="s">
        <v>10645</v>
      </c>
    </row>
    <row r="20183" spans="1:8" s="681" customFormat="1" ht="15" x14ac:dyDescent="0.2">
      <c r="A20183" s="733">
        <v>45496</v>
      </c>
      <c r="B20183" s="40" t="s">
        <v>13165</v>
      </c>
      <c r="C20183" s="62" t="s">
        <v>5386</v>
      </c>
      <c r="D20183" s="107" t="s">
        <v>13568</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13486</v>
      </c>
      <c r="D20185" s="107" t="s">
        <v>13565</v>
      </c>
      <c r="E20185" s="57">
        <v>25000</v>
      </c>
      <c r="F20185" s="57"/>
      <c r="G20185" s="125">
        <f t="shared" si="323"/>
        <v>-25000</v>
      </c>
      <c r="H20185" s="704" t="s">
        <v>10645</v>
      </c>
    </row>
    <row r="20186" spans="1:8" s="681" customFormat="1" ht="15" x14ac:dyDescent="0.2">
      <c r="A20186" s="733">
        <v>45496</v>
      </c>
      <c r="B20186" s="40" t="s">
        <v>13098</v>
      </c>
      <c r="C20186" s="62" t="s">
        <v>10972</v>
      </c>
      <c r="D20186" s="107" t="s">
        <v>13564</v>
      </c>
      <c r="E20186" s="57">
        <v>17000</v>
      </c>
      <c r="F20186" s="57"/>
      <c r="G20186" s="125">
        <f t="shared" si="323"/>
        <v>-17000</v>
      </c>
      <c r="H20186" s="704" t="s">
        <v>10645</v>
      </c>
    </row>
    <row r="20187" spans="1:8" s="681" customFormat="1" ht="15" x14ac:dyDescent="0.2">
      <c r="A20187" s="733">
        <v>45497</v>
      </c>
      <c r="B20187" s="40" t="s">
        <v>13418</v>
      </c>
      <c r="C20187" s="62" t="s">
        <v>5740</v>
      </c>
      <c r="D20187" s="107" t="s">
        <v>13569</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13570</v>
      </c>
      <c r="E20189" s="57">
        <v>6000</v>
      </c>
      <c r="F20189" s="57"/>
      <c r="G20189" s="125">
        <f t="shared" si="323"/>
        <v>-6000</v>
      </c>
      <c r="H20189" s="704" t="s">
        <v>10645</v>
      </c>
    </row>
    <row r="20190" spans="1:8" s="681" customFormat="1" ht="15" x14ac:dyDescent="0.2">
      <c r="A20190" s="733">
        <v>45497</v>
      </c>
      <c r="B20190" s="40" t="s">
        <v>13418</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13571</v>
      </c>
      <c r="D20191" s="107" t="s">
        <v>13572</v>
      </c>
      <c r="E20191" s="57">
        <v>20000</v>
      </c>
      <c r="F20191" s="57"/>
      <c r="G20191" s="125">
        <f t="shared" si="323"/>
        <v>-20000</v>
      </c>
      <c r="H20191" s="704" t="s">
        <v>10645</v>
      </c>
    </row>
    <row r="20192" spans="1:8" s="681" customFormat="1" ht="15" x14ac:dyDescent="0.2">
      <c r="A20192" s="733">
        <v>45497</v>
      </c>
      <c r="B20192" s="40" t="s">
        <v>13418</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13573</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13418</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13574</v>
      </c>
      <c r="E20198" s="57">
        <v>1340</v>
      </c>
      <c r="F20198" s="57"/>
      <c r="G20198" s="125">
        <f t="shared" si="323"/>
        <v>-1340</v>
      </c>
      <c r="H20198" s="704" t="s">
        <v>10645</v>
      </c>
    </row>
    <row r="20199" spans="1:8" s="681" customFormat="1" ht="15" x14ac:dyDescent="0.2">
      <c r="A20199" s="733">
        <v>45497</v>
      </c>
      <c r="B20199" s="40" t="s">
        <v>13418</v>
      </c>
      <c r="C20199" s="62" t="s">
        <v>10972</v>
      </c>
      <c r="D20199" s="107" t="s">
        <v>13575</v>
      </c>
      <c r="E20199" s="57">
        <v>1000</v>
      </c>
      <c r="F20199" s="57"/>
      <c r="G20199" s="125">
        <f t="shared" si="323"/>
        <v>-1000</v>
      </c>
      <c r="H20199" s="704" t="s">
        <v>10645</v>
      </c>
    </row>
    <row r="20200" spans="1:8" s="681" customFormat="1" ht="15" x14ac:dyDescent="0.2">
      <c r="A20200" s="733">
        <v>45497</v>
      </c>
      <c r="B20200" s="40" t="s">
        <v>103</v>
      </c>
      <c r="C20200" s="62" t="s">
        <v>391</v>
      </c>
      <c r="D20200" s="107" t="s">
        <v>13576</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13577</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13467</v>
      </c>
      <c r="E20203" s="57">
        <v>105000</v>
      </c>
      <c r="F20203" s="57"/>
      <c r="G20203" s="125">
        <f t="shared" si="323"/>
        <v>-105000</v>
      </c>
      <c r="H20203" s="704" t="s">
        <v>10645</v>
      </c>
    </row>
    <row r="20204" spans="1:8" s="681" customFormat="1" ht="15" x14ac:dyDescent="0.2">
      <c r="A20204" s="733">
        <v>45497</v>
      </c>
      <c r="B20204" s="40" t="s">
        <v>13165</v>
      </c>
      <c r="C20204" s="62" t="s">
        <v>62</v>
      </c>
      <c r="D20204" s="107" t="s">
        <v>13578</v>
      </c>
      <c r="E20204" s="57">
        <v>300000</v>
      </c>
      <c r="F20204" s="57"/>
      <c r="G20204" s="125">
        <f t="shared" si="323"/>
        <v>-300000</v>
      </c>
      <c r="H20204" s="704" t="s">
        <v>10645</v>
      </c>
    </row>
    <row r="20205" spans="1:8" s="681" customFormat="1" ht="15" x14ac:dyDescent="0.2">
      <c r="A20205" s="733">
        <v>45497</v>
      </c>
      <c r="B20205" s="40" t="s">
        <v>13165</v>
      </c>
      <c r="C20205" s="62" t="s">
        <v>10972</v>
      </c>
      <c r="D20205" s="107" t="s">
        <v>13579</v>
      </c>
      <c r="E20205" s="57">
        <v>25000</v>
      </c>
      <c r="F20205" s="57"/>
      <c r="G20205" s="125">
        <f t="shared" si="323"/>
        <v>-25000</v>
      </c>
      <c r="H20205" s="704" t="s">
        <v>10645</v>
      </c>
    </row>
    <row r="20206" spans="1:8" s="681" customFormat="1" ht="15" x14ac:dyDescent="0.2">
      <c r="A20206" s="733">
        <v>45498</v>
      </c>
      <c r="B20206" s="40" t="s">
        <v>13418</v>
      </c>
      <c r="C20206" s="62" t="s">
        <v>13581</v>
      </c>
      <c r="D20206" s="107" t="s">
        <v>13580</v>
      </c>
      <c r="E20206" s="57">
        <v>375000</v>
      </c>
      <c r="F20206" s="57"/>
      <c r="G20206" s="125">
        <f t="shared" si="323"/>
        <v>-375000</v>
      </c>
      <c r="H20206" s="704" t="s">
        <v>10645</v>
      </c>
    </row>
    <row r="20207" spans="1:8" s="681" customFormat="1" ht="15" x14ac:dyDescent="0.2">
      <c r="A20207" s="733">
        <v>45498</v>
      </c>
      <c r="B20207" s="40" t="s">
        <v>13213</v>
      </c>
      <c r="C20207" s="62" t="s">
        <v>13211</v>
      </c>
      <c r="D20207" s="107" t="s">
        <v>13598</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13418</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13582</v>
      </c>
      <c r="E20210" s="57">
        <v>2000</v>
      </c>
      <c r="F20210" s="57"/>
      <c r="G20210" s="125">
        <f t="shared" si="323"/>
        <v>-2000</v>
      </c>
      <c r="H20210" s="704" t="s">
        <v>10645</v>
      </c>
    </row>
    <row r="20211" spans="1:8" s="681" customFormat="1" ht="15" x14ac:dyDescent="0.2">
      <c r="A20211" s="733">
        <v>45499</v>
      </c>
      <c r="B20211" s="40" t="s">
        <v>13240</v>
      </c>
      <c r="C20211" s="62" t="s">
        <v>3103</v>
      </c>
      <c r="D20211" s="107" t="s">
        <v>13583</v>
      </c>
      <c r="E20211" s="57">
        <v>30000</v>
      </c>
      <c r="F20211" s="57"/>
      <c r="G20211" s="125">
        <f t="shared" si="323"/>
        <v>-30000</v>
      </c>
      <c r="H20211" s="704" t="s">
        <v>10645</v>
      </c>
    </row>
    <row r="20212" spans="1:8" s="681" customFormat="1" ht="15" x14ac:dyDescent="0.2">
      <c r="A20212" s="733">
        <v>45499</v>
      </c>
      <c r="B20212" s="40" t="s">
        <v>13098</v>
      </c>
      <c r="C20212" s="62" t="s">
        <v>10902</v>
      </c>
      <c r="D20212" s="107" t="s">
        <v>13584</v>
      </c>
      <c r="E20212" s="57">
        <v>400000</v>
      </c>
      <c r="F20212" s="57"/>
      <c r="G20212" s="125">
        <f t="shared" si="323"/>
        <v>-400000</v>
      </c>
      <c r="H20212" s="704" t="s">
        <v>10645</v>
      </c>
    </row>
    <row r="20213" spans="1:8" s="681" customFormat="1" ht="15" x14ac:dyDescent="0.2">
      <c r="A20213" s="733">
        <v>45499</v>
      </c>
      <c r="B20213" s="40" t="s">
        <v>13418</v>
      </c>
      <c r="C20213" s="62" t="s">
        <v>10972</v>
      </c>
      <c r="D20213" s="107" t="s">
        <v>13600</v>
      </c>
      <c r="E20213" s="57">
        <v>1750</v>
      </c>
      <c r="F20213" s="57"/>
      <c r="G20213" s="125">
        <f t="shared" si="323"/>
        <v>-1750</v>
      </c>
      <c r="H20213" s="704" t="s">
        <v>10645</v>
      </c>
    </row>
    <row r="20214" spans="1:8" s="681" customFormat="1" ht="15" x14ac:dyDescent="0.2">
      <c r="A20214" s="733">
        <v>45499</v>
      </c>
      <c r="B20214" s="40" t="s">
        <v>13098</v>
      </c>
      <c r="C20214" s="62" t="s">
        <v>13601</v>
      </c>
      <c r="D20214" s="107" t="s">
        <v>13602</v>
      </c>
      <c r="E20214" s="57">
        <v>220000</v>
      </c>
      <c r="F20214" s="57"/>
      <c r="G20214" s="125">
        <f t="shared" si="323"/>
        <v>-220000</v>
      </c>
      <c r="H20214" s="704" t="s">
        <v>10645</v>
      </c>
    </row>
    <row r="20215" spans="1:8" s="681" customFormat="1" ht="15" x14ac:dyDescent="0.2">
      <c r="A20215" s="733">
        <v>45499</v>
      </c>
      <c r="B20215" s="40" t="s">
        <v>13418</v>
      </c>
      <c r="C20215" s="62" t="s">
        <v>10972</v>
      </c>
      <c r="D20215" s="107" t="s">
        <v>13603</v>
      </c>
      <c r="E20215" s="57">
        <v>117500</v>
      </c>
      <c r="F20215" s="57"/>
      <c r="G20215" s="125">
        <f t="shared" si="323"/>
        <v>-117500</v>
      </c>
      <c r="H20215" s="704" t="s">
        <v>10645</v>
      </c>
    </row>
    <row r="20216" spans="1:8" s="681" customFormat="1" ht="15" x14ac:dyDescent="0.2">
      <c r="A20216" s="733">
        <v>45499</v>
      </c>
      <c r="B20216" s="40" t="s">
        <v>11707</v>
      </c>
      <c r="C20216" s="62" t="s">
        <v>5740</v>
      </c>
      <c r="D20216" s="107" t="s">
        <v>13604</v>
      </c>
      <c r="E20216" s="57">
        <v>1500</v>
      </c>
      <c r="F20216" s="57"/>
      <c r="G20216" s="125">
        <f t="shared" si="323"/>
        <v>-1500</v>
      </c>
      <c r="H20216" s="704" t="s">
        <v>10645</v>
      </c>
    </row>
    <row r="20217" spans="1:8" s="681" customFormat="1" ht="15" x14ac:dyDescent="0.2">
      <c r="A20217" s="733">
        <v>45499</v>
      </c>
      <c r="B20217" s="40" t="s">
        <v>11707</v>
      </c>
      <c r="C20217" s="62" t="s">
        <v>10972</v>
      </c>
      <c r="D20217" s="107" t="s">
        <v>13605</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13606</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13573</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13607</v>
      </c>
      <c r="E20222" s="57">
        <v>3200</v>
      </c>
      <c r="F20222" s="57"/>
      <c r="G20222" s="125">
        <f t="shared" si="323"/>
        <v>-3200</v>
      </c>
      <c r="H20222" s="704" t="s">
        <v>10645</v>
      </c>
    </row>
    <row r="20223" spans="1:8" s="681" customFormat="1" ht="15" x14ac:dyDescent="0.2">
      <c r="A20223" s="733">
        <v>45500</v>
      </c>
      <c r="B20223" s="40" t="s">
        <v>13213</v>
      </c>
      <c r="C20223" s="62" t="s">
        <v>10972</v>
      </c>
      <c r="D20223" s="107" t="s">
        <v>13608</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13240</v>
      </c>
      <c r="C20225" s="62" t="s">
        <v>5740</v>
      </c>
      <c r="D20225" s="107" t="s">
        <v>1156</v>
      </c>
      <c r="E20225" s="57">
        <v>2000</v>
      </c>
      <c r="F20225" s="57"/>
      <c r="G20225" s="125">
        <f t="shared" si="323"/>
        <v>-2000</v>
      </c>
      <c r="H20225" s="704" t="s">
        <v>10645</v>
      </c>
    </row>
    <row r="20226" spans="1:8" s="681" customFormat="1" ht="15" x14ac:dyDescent="0.2">
      <c r="A20226" s="733">
        <v>45500</v>
      </c>
      <c r="B20226" s="40" t="s">
        <v>13418</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13609</v>
      </c>
      <c r="E20227" s="57">
        <v>68000</v>
      </c>
      <c r="F20227" s="57"/>
      <c r="G20227" s="125">
        <f t="shared" si="323"/>
        <v>-68000</v>
      </c>
      <c r="H20227" s="704" t="s">
        <v>10645</v>
      </c>
    </row>
    <row r="20228" spans="1:8" s="681" customFormat="1" ht="15" x14ac:dyDescent="0.2">
      <c r="A20228" s="733">
        <v>45500</v>
      </c>
      <c r="B20228" s="40" t="s">
        <v>3945</v>
      </c>
      <c r="C20228" s="62" t="s">
        <v>391</v>
      </c>
      <c r="D20228" s="107" t="s">
        <v>13610</v>
      </c>
      <c r="E20228" s="57">
        <v>18000</v>
      </c>
      <c r="F20228" s="57"/>
      <c r="G20228" s="125">
        <f t="shared" si="323"/>
        <v>-18000</v>
      </c>
      <c r="H20228" s="704" t="s">
        <v>10645</v>
      </c>
    </row>
    <row r="20229" spans="1:8" s="681" customFormat="1" ht="15" x14ac:dyDescent="0.2">
      <c r="A20229" s="733">
        <v>45500</v>
      </c>
      <c r="B20229" s="40" t="s">
        <v>3945</v>
      </c>
      <c r="C20229" s="62" t="s">
        <v>10063</v>
      </c>
      <c r="D20229" s="107" t="s">
        <v>13611</v>
      </c>
      <c r="E20229" s="57">
        <v>6000</v>
      </c>
      <c r="F20229" s="57"/>
      <c r="G20229" s="125">
        <f t="shared" si="323"/>
        <v>-6000</v>
      </c>
      <c r="H20229" s="704" t="s">
        <v>10645</v>
      </c>
    </row>
    <row r="20230" spans="1:8" s="681" customFormat="1" ht="15" x14ac:dyDescent="0.2">
      <c r="A20230" s="733">
        <v>45500</v>
      </c>
      <c r="B20230" s="40" t="s">
        <v>10889</v>
      </c>
      <c r="C20230" s="62" t="s">
        <v>10972</v>
      </c>
      <c r="D20230" s="107" t="s">
        <v>13612</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13613</v>
      </c>
      <c r="E20231" s="57">
        <v>2000</v>
      </c>
      <c r="F20231" s="57"/>
      <c r="G20231" s="125">
        <f t="shared" si="324"/>
        <v>-2000</v>
      </c>
      <c r="H20231" s="704" t="s">
        <v>10645</v>
      </c>
    </row>
    <row r="20232" spans="1:8" s="681" customFormat="1" ht="15" x14ac:dyDescent="0.2">
      <c r="A20232" s="733">
        <v>45500</v>
      </c>
      <c r="B20232" s="40" t="s">
        <v>12388</v>
      </c>
      <c r="C20232" s="62" t="s">
        <v>391</v>
      </c>
      <c r="D20232" s="107" t="s">
        <v>13614</v>
      </c>
      <c r="E20232" s="57">
        <v>2200</v>
      </c>
      <c r="F20232" s="57"/>
      <c r="G20232" s="125">
        <f t="shared" si="324"/>
        <v>-2200</v>
      </c>
      <c r="H20232" s="704" t="s">
        <v>10645</v>
      </c>
    </row>
    <row r="20233" spans="1:8" s="681" customFormat="1" ht="15" x14ac:dyDescent="0.2">
      <c r="A20233" s="733">
        <v>45500</v>
      </c>
      <c r="B20233" s="40" t="s">
        <v>103</v>
      </c>
      <c r="C20233" s="62" t="s">
        <v>391</v>
      </c>
      <c r="D20233" s="107" t="s">
        <v>13615</v>
      </c>
      <c r="E20233" s="57">
        <v>1950</v>
      </c>
      <c r="F20233" s="57"/>
      <c r="G20233" s="125">
        <f t="shared" si="324"/>
        <v>-1950</v>
      </c>
      <c r="H20233" s="704" t="s">
        <v>10645</v>
      </c>
    </row>
    <row r="20234" spans="1:8" s="681" customFormat="1" ht="15" x14ac:dyDescent="0.2">
      <c r="A20234" s="733">
        <v>45500</v>
      </c>
      <c r="B20234" s="40" t="s">
        <v>6503</v>
      </c>
      <c r="C20234" s="62" t="s">
        <v>13543</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13616</v>
      </c>
      <c r="E20235" s="57">
        <v>600000</v>
      </c>
      <c r="F20235" s="57"/>
      <c r="G20235" s="125">
        <f t="shared" si="324"/>
        <v>-600000</v>
      </c>
      <c r="H20235" s="704" t="s">
        <v>10645</v>
      </c>
    </row>
    <row r="20236" spans="1:8" s="681" customFormat="1" ht="15" x14ac:dyDescent="0.2">
      <c r="A20236" s="733">
        <v>45500</v>
      </c>
      <c r="B20236" s="40" t="s">
        <v>12388</v>
      </c>
      <c r="C20236" s="62" t="s">
        <v>13401</v>
      </c>
      <c r="D20236" s="107" t="s">
        <v>13631</v>
      </c>
      <c r="E20236" s="57">
        <v>420000</v>
      </c>
      <c r="F20236" s="57"/>
      <c r="G20236" s="125">
        <f t="shared" si="324"/>
        <v>-420000</v>
      </c>
      <c r="H20236" s="704" t="s">
        <v>10645</v>
      </c>
    </row>
    <row r="20237" spans="1:8" s="681" customFormat="1" ht="15" x14ac:dyDescent="0.2">
      <c r="A20237" s="733">
        <v>45502</v>
      </c>
      <c r="B20237" s="40" t="s">
        <v>13418</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13579</v>
      </c>
      <c r="E20242" s="57">
        <v>25000</v>
      </c>
      <c r="F20242" s="57"/>
      <c r="G20242" s="125">
        <f t="shared" si="324"/>
        <v>-25000</v>
      </c>
      <c r="H20242" s="704" t="s">
        <v>10645</v>
      </c>
    </row>
    <row r="20243" spans="1:8" s="681" customFormat="1" ht="15" x14ac:dyDescent="0.2">
      <c r="A20243" s="733">
        <v>45502</v>
      </c>
      <c r="B20243" s="40" t="s">
        <v>13418</v>
      </c>
      <c r="C20243" s="62" t="s">
        <v>10972</v>
      </c>
      <c r="D20243" s="107" t="s">
        <v>13617</v>
      </c>
      <c r="E20243" s="57">
        <v>16000</v>
      </c>
      <c r="F20243" s="57"/>
      <c r="G20243" s="125">
        <f t="shared" si="324"/>
        <v>-16000</v>
      </c>
      <c r="H20243" s="704" t="s">
        <v>10645</v>
      </c>
    </row>
    <row r="20244" spans="1:8" s="681" customFormat="1" ht="15" x14ac:dyDescent="0.2">
      <c r="A20244" s="733">
        <v>45502</v>
      </c>
      <c r="B20244" s="40" t="s">
        <v>13165</v>
      </c>
      <c r="C20244" s="62" t="s">
        <v>10972</v>
      </c>
      <c r="D20244" s="107" t="s">
        <v>13618</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13619</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13621</v>
      </c>
      <c r="E20247" s="57">
        <v>20250</v>
      </c>
      <c r="F20247" s="57"/>
      <c r="G20247" s="125">
        <f t="shared" si="324"/>
        <v>-20250</v>
      </c>
      <c r="H20247" s="704" t="s">
        <v>10645</v>
      </c>
    </row>
    <row r="20248" spans="1:8" s="681" customFormat="1" ht="15" x14ac:dyDescent="0.2">
      <c r="A20248" s="733">
        <v>45503</v>
      </c>
      <c r="B20248" s="40" t="s">
        <v>13418</v>
      </c>
      <c r="C20248" s="62" t="s">
        <v>13581</v>
      </c>
      <c r="D20248" s="107" t="s">
        <v>13580</v>
      </c>
      <c r="E20248" s="57">
        <v>100000</v>
      </c>
      <c r="F20248" s="57"/>
      <c r="G20248" s="125">
        <f t="shared" si="324"/>
        <v>-100000</v>
      </c>
      <c r="H20248" s="704" t="s">
        <v>10645</v>
      </c>
    </row>
    <row r="20249" spans="1:8" s="681" customFormat="1" ht="15" x14ac:dyDescent="0.2">
      <c r="A20249" s="733">
        <v>45503</v>
      </c>
      <c r="B20249" s="40" t="s">
        <v>13165</v>
      </c>
      <c r="C20249" s="62" t="s">
        <v>13624</v>
      </c>
      <c r="D20249" s="107" t="s">
        <v>13625</v>
      </c>
      <c r="E20249" s="57">
        <v>207000</v>
      </c>
      <c r="F20249" s="57"/>
      <c r="G20249" s="125">
        <f t="shared" si="324"/>
        <v>-207000</v>
      </c>
      <c r="H20249" s="704" t="s">
        <v>10645</v>
      </c>
    </row>
    <row r="20250" spans="1:8" s="681" customFormat="1" ht="15" x14ac:dyDescent="0.2">
      <c r="A20250" s="733">
        <v>45503</v>
      </c>
      <c r="B20250" s="40" t="s">
        <v>13165</v>
      </c>
      <c r="C20250" s="62" t="s">
        <v>13642</v>
      </c>
      <c r="D20250" s="107" t="s">
        <v>13643</v>
      </c>
      <c r="E20250" s="57">
        <v>45000</v>
      </c>
      <c r="F20250" s="57"/>
      <c r="G20250" s="125">
        <f t="shared" si="324"/>
        <v>-45000</v>
      </c>
      <c r="H20250" s="704" t="s">
        <v>10645</v>
      </c>
    </row>
    <row r="20251" spans="1:8" s="681" customFormat="1" ht="15" x14ac:dyDescent="0.2">
      <c r="A20251" s="733">
        <v>45503</v>
      </c>
      <c r="B20251" s="40" t="s">
        <v>11707</v>
      </c>
      <c r="C20251" s="62" t="s">
        <v>10972</v>
      </c>
      <c r="D20251" s="107" t="s">
        <v>13645</v>
      </c>
      <c r="E20251" s="57">
        <v>8800</v>
      </c>
      <c r="F20251" s="57"/>
      <c r="G20251" s="125">
        <f t="shared" si="324"/>
        <v>-8800</v>
      </c>
      <c r="H20251" s="704" t="s">
        <v>10645</v>
      </c>
    </row>
    <row r="20252" spans="1:8" s="681" customFormat="1" ht="15" x14ac:dyDescent="0.2">
      <c r="A20252" s="733">
        <v>45503</v>
      </c>
      <c r="B20252" s="40" t="s">
        <v>13418</v>
      </c>
      <c r="C20252" s="62" t="s">
        <v>10972</v>
      </c>
      <c r="D20252" s="107" t="s">
        <v>13644</v>
      </c>
      <c r="E20252" s="57">
        <v>142000</v>
      </c>
      <c r="F20252" s="57"/>
      <c r="G20252" s="125">
        <f t="shared" si="324"/>
        <v>-142000</v>
      </c>
      <c r="H20252" s="704" t="s">
        <v>10645</v>
      </c>
    </row>
    <row r="20253" spans="1:8" s="681" customFormat="1" ht="15" x14ac:dyDescent="0.2">
      <c r="A20253" s="733">
        <v>45503</v>
      </c>
      <c r="B20253" s="40" t="s">
        <v>13213</v>
      </c>
      <c r="C20253" s="62" t="s">
        <v>10972</v>
      </c>
      <c r="D20253" s="107" t="s">
        <v>13647</v>
      </c>
      <c r="E20253" s="57">
        <v>20000</v>
      </c>
      <c r="F20253" s="57"/>
      <c r="G20253" s="125">
        <f t="shared" si="324"/>
        <v>-20000</v>
      </c>
      <c r="H20253" s="704" t="s">
        <v>10645</v>
      </c>
    </row>
    <row r="20254" spans="1:8" s="681" customFormat="1" ht="15" x14ac:dyDescent="0.2">
      <c r="A20254" s="733">
        <v>45503</v>
      </c>
      <c r="B20254" s="40" t="s">
        <v>13418</v>
      </c>
      <c r="C20254" s="62" t="s">
        <v>13419</v>
      </c>
      <c r="D20254" s="107" t="s">
        <v>13646</v>
      </c>
      <c r="E20254" s="57">
        <v>100000</v>
      </c>
      <c r="F20254" s="57"/>
      <c r="G20254" s="125">
        <f t="shared" si="324"/>
        <v>-100000</v>
      </c>
      <c r="H20254" s="704" t="s">
        <v>10645</v>
      </c>
    </row>
    <row r="20255" spans="1:8" s="681" customFormat="1" ht="15" x14ac:dyDescent="0.2">
      <c r="A20255" s="733">
        <v>45504</v>
      </c>
      <c r="B20255" s="40" t="s">
        <v>13098</v>
      </c>
      <c r="C20255" s="62" t="s">
        <v>10972</v>
      </c>
      <c r="D20255" s="107" t="s">
        <v>13648</v>
      </c>
      <c r="E20255" s="57">
        <v>1740</v>
      </c>
      <c r="F20255" s="57"/>
      <c r="G20255" s="125">
        <f t="shared" si="324"/>
        <v>-1740</v>
      </c>
      <c r="H20255" s="704" t="s">
        <v>10645</v>
      </c>
    </row>
    <row r="20256" spans="1:8" s="681" customFormat="1" ht="15" x14ac:dyDescent="0.2">
      <c r="A20256" s="733">
        <v>45504</v>
      </c>
      <c r="B20256" s="40" t="s">
        <v>103</v>
      </c>
      <c r="C20256" s="62" t="s">
        <v>2995</v>
      </c>
      <c r="D20256" s="107" t="s">
        <v>13649</v>
      </c>
      <c r="E20256" s="57">
        <v>2000</v>
      </c>
      <c r="F20256" s="57"/>
      <c r="G20256" s="125">
        <f t="shared" si="324"/>
        <v>-2000</v>
      </c>
      <c r="H20256" s="704" t="s">
        <v>10645</v>
      </c>
    </row>
    <row r="20257" spans="1:8" s="681" customFormat="1" ht="15" x14ac:dyDescent="0.2">
      <c r="A20257" s="733">
        <v>45504</v>
      </c>
      <c r="B20257" s="40" t="s">
        <v>13418</v>
      </c>
      <c r="C20257" s="62" t="s">
        <v>10972</v>
      </c>
      <c r="D20257" s="107" t="s">
        <v>13650</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13651</v>
      </c>
      <c r="E20259" s="57">
        <v>2000</v>
      </c>
      <c r="F20259" s="57"/>
      <c r="G20259" s="125">
        <f t="shared" si="324"/>
        <v>-2000</v>
      </c>
      <c r="H20259" s="704" t="s">
        <v>10645</v>
      </c>
    </row>
    <row r="20260" spans="1:8" s="681" customFormat="1" ht="15" x14ac:dyDescent="0.2">
      <c r="A20260" s="733">
        <v>45504</v>
      </c>
      <c r="B20260" s="40" t="s">
        <v>13165</v>
      </c>
      <c r="C20260" s="62" t="s">
        <v>6782</v>
      </c>
      <c r="D20260" s="107" t="s">
        <v>13672</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13437</v>
      </c>
      <c r="E20262" s="551">
        <v>20525</v>
      </c>
      <c r="F20262" s="235"/>
      <c r="G20262" s="235">
        <f t="shared" si="324"/>
        <v>-20525</v>
      </c>
      <c r="H20262" s="708" t="s">
        <v>10645</v>
      </c>
    </row>
    <row r="20263" spans="1:8" ht="24" x14ac:dyDescent="0.2">
      <c r="A20263" s="732">
        <v>45480</v>
      </c>
      <c r="B20263" s="173" t="s">
        <v>3944</v>
      </c>
      <c r="C20263" s="550" t="s">
        <v>3002</v>
      </c>
      <c r="D20263" s="739" t="s">
        <v>13437</v>
      </c>
      <c r="E20263" s="551">
        <v>35364</v>
      </c>
      <c r="F20263" s="235"/>
      <c r="G20263" s="235">
        <f t="shared" si="324"/>
        <v>-35364</v>
      </c>
      <c r="H20263" s="708" t="s">
        <v>10645</v>
      </c>
    </row>
    <row r="20264" spans="1:8" ht="24" x14ac:dyDescent="0.2">
      <c r="A20264" s="732">
        <v>45480</v>
      </c>
      <c r="B20264" s="173" t="s">
        <v>3945</v>
      </c>
      <c r="C20264" s="550" t="s">
        <v>3002</v>
      </c>
      <c r="D20264" s="739" t="s">
        <v>13437</v>
      </c>
      <c r="E20264" s="551">
        <v>32760</v>
      </c>
      <c r="F20264" s="235"/>
      <c r="G20264" s="235">
        <f t="shared" si="324"/>
        <v>-32760</v>
      </c>
      <c r="H20264" s="708" t="s">
        <v>10645</v>
      </c>
    </row>
    <row r="20265" spans="1:8" ht="24" x14ac:dyDescent="0.2">
      <c r="A20265" s="732">
        <v>45480</v>
      </c>
      <c r="B20265" s="173" t="s">
        <v>11604</v>
      </c>
      <c r="C20265" s="550" t="s">
        <v>3002</v>
      </c>
      <c r="D20265" s="739" t="s">
        <v>13437</v>
      </c>
      <c r="E20265" s="551">
        <v>264941</v>
      </c>
      <c r="F20265" s="235"/>
      <c r="G20265" s="235">
        <f t="shared" si="324"/>
        <v>-264941</v>
      </c>
      <c r="H20265" s="708" t="s">
        <v>10645</v>
      </c>
    </row>
    <row r="20266" spans="1:8" ht="24" x14ac:dyDescent="0.2">
      <c r="A20266" s="732">
        <v>45480</v>
      </c>
      <c r="B20266" s="173" t="s">
        <v>12594</v>
      </c>
      <c r="C20266" s="550" t="s">
        <v>3002</v>
      </c>
      <c r="D20266" s="739" t="s">
        <v>13437</v>
      </c>
      <c r="E20266" s="551">
        <v>330188</v>
      </c>
      <c r="F20266" s="235"/>
      <c r="G20266" s="235">
        <f t="shared" si="324"/>
        <v>-330188</v>
      </c>
      <c r="H20266" s="708" t="s">
        <v>10645</v>
      </c>
    </row>
    <row r="20267" spans="1:8" ht="15" x14ac:dyDescent="0.2">
      <c r="A20267" s="732">
        <v>45481</v>
      </c>
      <c r="B20267" s="173" t="s">
        <v>13098</v>
      </c>
      <c r="C20267" s="173" t="s">
        <v>11269</v>
      </c>
      <c r="D20267" s="227" t="s">
        <v>13434</v>
      </c>
      <c r="E20267" s="235">
        <v>200000</v>
      </c>
      <c r="F20267" s="235"/>
      <c r="G20267" s="235">
        <f t="shared" si="324"/>
        <v>-200000</v>
      </c>
      <c r="H20267" s="708" t="s">
        <v>10645</v>
      </c>
    </row>
    <row r="20268" spans="1:8" ht="15" x14ac:dyDescent="0.2">
      <c r="A20268" s="732">
        <v>45488</v>
      </c>
      <c r="B20268" s="173" t="s">
        <v>13098</v>
      </c>
      <c r="C20268" s="173" t="s">
        <v>13479</v>
      </c>
      <c r="D20268" s="227" t="s">
        <v>13480</v>
      </c>
      <c r="E20268" s="235">
        <v>150000</v>
      </c>
      <c r="F20268" s="235"/>
      <c r="G20268" s="235">
        <f t="shared" si="324"/>
        <v>-150000</v>
      </c>
      <c r="H20268" s="708" t="s">
        <v>10645</v>
      </c>
    </row>
    <row r="20269" spans="1:8" ht="15" x14ac:dyDescent="0.2">
      <c r="A20269" s="732">
        <v>45488</v>
      </c>
      <c r="B20269" s="173" t="s">
        <v>13299</v>
      </c>
      <c r="C20269" s="565" t="s">
        <v>6422</v>
      </c>
      <c r="D20269" s="873" t="s">
        <v>13481</v>
      </c>
      <c r="E20269" s="566">
        <v>50000</v>
      </c>
      <c r="F20269" s="235"/>
      <c r="G20269" s="235">
        <f t="shared" si="324"/>
        <v>-50000</v>
      </c>
      <c r="H20269" s="708" t="s">
        <v>10645</v>
      </c>
    </row>
    <row r="20270" spans="1:8" ht="15" x14ac:dyDescent="0.2">
      <c r="A20270" s="732">
        <v>45488</v>
      </c>
      <c r="B20270" s="173" t="s">
        <v>3945</v>
      </c>
      <c r="C20270" s="565" t="s">
        <v>6422</v>
      </c>
      <c r="D20270" s="873" t="s">
        <v>13481</v>
      </c>
      <c r="E20270" s="566">
        <v>57000</v>
      </c>
      <c r="F20270" s="235"/>
      <c r="G20270" s="235">
        <f t="shared" si="324"/>
        <v>-57000</v>
      </c>
      <c r="H20270" s="708" t="s">
        <v>10645</v>
      </c>
    </row>
    <row r="20271" spans="1:8" ht="24" x14ac:dyDescent="0.2">
      <c r="A20271" s="732">
        <v>45491</v>
      </c>
      <c r="B20271" s="173" t="s">
        <v>13165</v>
      </c>
      <c r="C20271" s="173" t="s">
        <v>10224</v>
      </c>
      <c r="D20271" s="227" t="s">
        <v>13510</v>
      </c>
      <c r="E20271" s="235">
        <v>940000</v>
      </c>
      <c r="F20271" s="235"/>
      <c r="G20271" s="235">
        <f t="shared" si="324"/>
        <v>-940000</v>
      </c>
      <c r="H20271" s="708" t="s">
        <v>10645</v>
      </c>
    </row>
    <row r="20272" spans="1:8" ht="15" x14ac:dyDescent="0.2">
      <c r="A20272" s="729">
        <v>45479</v>
      </c>
      <c r="B20272" s="93" t="s">
        <v>3944</v>
      </c>
      <c r="C20272" s="93" t="s">
        <v>558</v>
      </c>
      <c r="D20272" s="890" t="s">
        <v>13394</v>
      </c>
      <c r="E20272" s="175"/>
      <c r="F20272" s="175">
        <v>333522</v>
      </c>
      <c r="G20272" s="175">
        <f t="shared" si="324"/>
        <v>333522</v>
      </c>
      <c r="H20272" s="701" t="s">
        <v>10645</v>
      </c>
    </row>
    <row r="20273" spans="1:8" ht="15" x14ac:dyDescent="0.2">
      <c r="A20273" s="729">
        <v>45479</v>
      </c>
      <c r="B20273" s="93" t="s">
        <v>3944</v>
      </c>
      <c r="C20273" s="93" t="s">
        <v>558</v>
      </c>
      <c r="D20273" s="890" t="s">
        <v>13729</v>
      </c>
      <c r="E20273" s="175"/>
      <c r="F20273" s="175">
        <v>333522</v>
      </c>
      <c r="G20273" s="175">
        <f t="shared" si="324"/>
        <v>333522</v>
      </c>
      <c r="H20273" s="701" t="s">
        <v>10645</v>
      </c>
    </row>
    <row r="20274" spans="1:8" ht="15" customHeight="1" x14ac:dyDescent="0.2">
      <c r="A20274" s="729">
        <v>45479</v>
      </c>
      <c r="B20274" s="93" t="s">
        <v>3945</v>
      </c>
      <c r="C20274" s="93" t="s">
        <v>558</v>
      </c>
      <c r="D20274" s="890" t="s">
        <v>13427</v>
      </c>
      <c r="E20274" s="175"/>
      <c r="F20274" s="175">
        <v>359992</v>
      </c>
      <c r="G20274" s="175">
        <f t="shared" si="324"/>
        <v>359992</v>
      </c>
      <c r="H20274" s="701" t="s">
        <v>10645</v>
      </c>
    </row>
    <row r="20275" spans="1:8" ht="25.5" customHeight="1" x14ac:dyDescent="0.2">
      <c r="A20275" s="729">
        <v>45479</v>
      </c>
      <c r="B20275" s="93" t="s">
        <v>11707</v>
      </c>
      <c r="C20275" s="93" t="s">
        <v>558</v>
      </c>
      <c r="D20275" s="896" t="s">
        <v>13474</v>
      </c>
      <c r="E20275" s="642">
        <v>17000</v>
      </c>
      <c r="F20275" s="175"/>
      <c r="G20275" s="175">
        <f t="shared" si="324"/>
        <v>-17000</v>
      </c>
      <c r="H20275" s="701" t="s">
        <v>10645</v>
      </c>
    </row>
    <row r="20276" spans="1:8" ht="15" customHeight="1" x14ac:dyDescent="0.2">
      <c r="A20276" s="729">
        <v>45492</v>
      </c>
      <c r="B20276" s="93" t="s">
        <v>11707</v>
      </c>
      <c r="C20276" s="93" t="s">
        <v>558</v>
      </c>
      <c r="D20276" s="890" t="s">
        <v>13511</v>
      </c>
      <c r="E20276" s="175"/>
      <c r="F20276" s="175">
        <v>1920212</v>
      </c>
      <c r="G20276" s="175">
        <f t="shared" si="324"/>
        <v>1920212</v>
      </c>
      <c r="H20276" s="701" t="s">
        <v>10645</v>
      </c>
    </row>
    <row r="20277" spans="1:8" ht="15" x14ac:dyDescent="0.2">
      <c r="A20277" s="729">
        <v>45493</v>
      </c>
      <c r="B20277" s="93" t="s">
        <v>13524</v>
      </c>
      <c r="C20277" s="93" t="s">
        <v>558</v>
      </c>
      <c r="D20277" s="890" t="s">
        <v>13525</v>
      </c>
      <c r="E20277" s="175"/>
      <c r="F20277" s="175">
        <v>50000</v>
      </c>
      <c r="G20277" s="175">
        <f t="shared" si="324"/>
        <v>50000</v>
      </c>
      <c r="H20277" s="701" t="s">
        <v>10645</v>
      </c>
    </row>
    <row r="20278" spans="1:8" ht="15" x14ac:dyDescent="0.2">
      <c r="A20278" s="729">
        <v>45497</v>
      </c>
      <c r="B20278" s="90" t="s">
        <v>11604</v>
      </c>
      <c r="C20278" s="93" t="s">
        <v>558</v>
      </c>
      <c r="D20278" s="799" t="s">
        <v>13563</v>
      </c>
      <c r="E20278" s="91"/>
      <c r="F20278" s="91">
        <v>825741</v>
      </c>
      <c r="G20278" s="91">
        <f t="shared" si="324"/>
        <v>825741</v>
      </c>
      <c r="H20278" s="701" t="s">
        <v>10645</v>
      </c>
    </row>
    <row r="20279" spans="1:8" ht="15" customHeight="1" x14ac:dyDescent="0.2">
      <c r="A20279" s="729">
        <v>45497</v>
      </c>
      <c r="B20279" s="93" t="s">
        <v>12584</v>
      </c>
      <c r="C20279" s="93" t="s">
        <v>558</v>
      </c>
      <c r="D20279" s="800" t="s">
        <v>13818</v>
      </c>
      <c r="E20279" s="175"/>
      <c r="F20279" s="175">
        <v>1500000</v>
      </c>
      <c r="G20279" s="175">
        <f t="shared" si="324"/>
        <v>1500000</v>
      </c>
      <c r="H20279" s="701" t="s">
        <v>10645</v>
      </c>
    </row>
    <row r="20280" spans="1:8" ht="15" customHeight="1" x14ac:dyDescent="0.2">
      <c r="A20280" s="729">
        <v>45498</v>
      </c>
      <c r="B20280" s="90" t="s">
        <v>13213</v>
      </c>
      <c r="C20280" s="93" t="s">
        <v>558</v>
      </c>
      <c r="D20280" s="890" t="s">
        <v>13597</v>
      </c>
      <c r="E20280" s="91"/>
      <c r="F20280" s="91">
        <v>4598964</v>
      </c>
      <c r="G20280" s="91">
        <f t="shared" si="324"/>
        <v>4598964</v>
      </c>
      <c r="H20280" s="701" t="s">
        <v>10645</v>
      </c>
    </row>
    <row r="20281" spans="1:8" s="681" customFormat="1" ht="15" x14ac:dyDescent="0.25">
      <c r="A20281" s="729">
        <v>45498</v>
      </c>
      <c r="B20281" s="93" t="s">
        <v>8864</v>
      </c>
      <c r="C20281" s="93" t="s">
        <v>558</v>
      </c>
      <c r="D20281" s="890" t="s">
        <v>13599</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13622</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13652</v>
      </c>
      <c r="E20284" s="1133">
        <v>6000</v>
      </c>
      <c r="F20284" s="96"/>
      <c r="G20284" s="1115">
        <f t="shared" si="324"/>
        <v>-6000</v>
      </c>
      <c r="H20284" s="1116" t="s">
        <v>13640</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13640</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13640</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13640</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13640</v>
      </c>
    </row>
    <row r="20289" spans="1:8" s="681" customFormat="1" ht="15" x14ac:dyDescent="0.2">
      <c r="A20289" s="1111">
        <v>45505</v>
      </c>
      <c r="B20289" s="1112" t="s">
        <v>103</v>
      </c>
      <c r="C20289" s="1113" t="s">
        <v>103</v>
      </c>
      <c r="D20289" s="1128" t="s">
        <v>9413</v>
      </c>
      <c r="E20289" s="96">
        <v>6000</v>
      </c>
      <c r="F20289" s="96"/>
      <c r="G20289" s="1115">
        <f t="shared" si="324"/>
        <v>-6000</v>
      </c>
      <c r="H20289" s="1116" t="s">
        <v>13640</v>
      </c>
    </row>
    <row r="20290" spans="1:8" s="681" customFormat="1" ht="15" x14ac:dyDescent="0.2">
      <c r="A20290" s="1111">
        <v>45505</v>
      </c>
      <c r="B20290" s="1112" t="s">
        <v>103</v>
      </c>
      <c r="C20290" s="1113" t="s">
        <v>2995</v>
      </c>
      <c r="D20290" s="1128" t="s">
        <v>13649</v>
      </c>
      <c r="E20290" s="96">
        <v>5330</v>
      </c>
      <c r="F20290" s="96"/>
      <c r="G20290" s="1115">
        <f t="shared" si="324"/>
        <v>-5330</v>
      </c>
      <c r="H20290" s="1116" t="s">
        <v>13640</v>
      </c>
    </row>
    <row r="20291" spans="1:8" s="681" customFormat="1" ht="15" x14ac:dyDescent="0.2">
      <c r="A20291" s="733">
        <v>45505</v>
      </c>
      <c r="B20291" s="40" t="s">
        <v>13418</v>
      </c>
      <c r="C20291" s="62" t="s">
        <v>10972</v>
      </c>
      <c r="D20291" s="107" t="s">
        <v>13653</v>
      </c>
      <c r="E20291" s="57">
        <v>1740</v>
      </c>
      <c r="F20291" s="57"/>
      <c r="G20291" s="125">
        <f t="shared" si="324"/>
        <v>-1740</v>
      </c>
      <c r="H20291" s="704" t="s">
        <v>13640</v>
      </c>
    </row>
    <row r="20292" spans="1:8" s="681" customFormat="1" ht="15" x14ac:dyDescent="0.2">
      <c r="A20292" s="733">
        <v>45505</v>
      </c>
      <c r="B20292" s="40" t="s">
        <v>11707</v>
      </c>
      <c r="C20292" s="62" t="s">
        <v>10972</v>
      </c>
      <c r="D20292" s="107" t="s">
        <v>13654</v>
      </c>
      <c r="E20292" s="57">
        <v>2250</v>
      </c>
      <c r="F20292" s="57"/>
      <c r="G20292" s="125">
        <f t="shared" si="324"/>
        <v>-2250</v>
      </c>
      <c r="H20292" s="704" t="s">
        <v>13640</v>
      </c>
    </row>
    <row r="20293" spans="1:8" s="681" customFormat="1" ht="15" x14ac:dyDescent="0.2">
      <c r="A20293" s="733">
        <v>45505</v>
      </c>
      <c r="B20293" s="40" t="s">
        <v>13098</v>
      </c>
      <c r="C20293" s="62" t="s">
        <v>10972</v>
      </c>
      <c r="D20293" s="107" t="s">
        <v>13655</v>
      </c>
      <c r="E20293" s="57">
        <v>1500</v>
      </c>
      <c r="F20293" s="57"/>
      <c r="G20293" s="125">
        <f t="shared" si="324"/>
        <v>-1500</v>
      </c>
      <c r="H20293" s="704" t="s">
        <v>13640</v>
      </c>
    </row>
    <row r="20294" spans="1:8" s="681" customFormat="1" ht="15" x14ac:dyDescent="0.2">
      <c r="A20294" s="1111">
        <v>45505</v>
      </c>
      <c r="B20294" s="1112" t="s">
        <v>13213</v>
      </c>
      <c r="C20294" s="1113" t="s">
        <v>285</v>
      </c>
      <c r="D20294" s="1128" t="s">
        <v>13656</v>
      </c>
      <c r="E20294" s="96">
        <v>1100</v>
      </c>
      <c r="F20294" s="96"/>
      <c r="G20294" s="1115">
        <f t="shared" ref="G20294:G20357" si="325">F20294-E20294</f>
        <v>-1100</v>
      </c>
      <c r="H20294" s="1116" t="s">
        <v>13640</v>
      </c>
    </row>
    <row r="20295" spans="1:8" s="681" customFormat="1" ht="15" x14ac:dyDescent="0.2">
      <c r="A20295" s="1111">
        <v>45505</v>
      </c>
      <c r="B20295" s="1112" t="s">
        <v>13418</v>
      </c>
      <c r="C20295" s="1113" t="s">
        <v>5740</v>
      </c>
      <c r="D20295" s="1128" t="s">
        <v>369</v>
      </c>
      <c r="E20295" s="96">
        <v>1800</v>
      </c>
      <c r="F20295" s="96"/>
      <c r="G20295" s="1115">
        <f t="shared" si="325"/>
        <v>-1800</v>
      </c>
      <c r="H20295" s="1116" t="s">
        <v>13640</v>
      </c>
    </row>
    <row r="20296" spans="1:8" s="681" customFormat="1" ht="15" x14ac:dyDescent="0.2">
      <c r="A20296" s="733">
        <v>45505</v>
      </c>
      <c r="B20296" s="40" t="s">
        <v>12388</v>
      </c>
      <c r="C20296" s="62" t="s">
        <v>5386</v>
      </c>
      <c r="D20296" s="107" t="s">
        <v>13657</v>
      </c>
      <c r="E20296" s="57">
        <v>6840</v>
      </c>
      <c r="F20296" s="57"/>
      <c r="G20296" s="125">
        <f t="shared" si="325"/>
        <v>-6840</v>
      </c>
      <c r="H20296" s="704" t="s">
        <v>13640</v>
      </c>
    </row>
    <row r="20297" spans="1:8" s="681" customFormat="1" ht="15" x14ac:dyDescent="0.2">
      <c r="A20297" s="1111">
        <v>45505</v>
      </c>
      <c r="B20297" s="1112" t="s">
        <v>25</v>
      </c>
      <c r="C20297" s="1113" t="s">
        <v>8141</v>
      </c>
      <c r="D20297" s="1128" t="s">
        <v>8607</v>
      </c>
      <c r="E20297" s="96">
        <v>2060</v>
      </c>
      <c r="F20297" s="96"/>
      <c r="G20297" s="1115">
        <f t="shared" si="325"/>
        <v>-2060</v>
      </c>
      <c r="H20297" s="1116" t="s">
        <v>13640</v>
      </c>
    </row>
    <row r="20298" spans="1:8" s="681" customFormat="1" ht="15" x14ac:dyDescent="0.2">
      <c r="A20298" s="1111">
        <v>45505</v>
      </c>
      <c r="B20298" s="1112" t="s">
        <v>103</v>
      </c>
      <c r="C20298" s="1113" t="s">
        <v>8141</v>
      </c>
      <c r="D20298" s="1128" t="s">
        <v>8607</v>
      </c>
      <c r="E20298" s="96">
        <v>2650</v>
      </c>
      <c r="F20298" s="96"/>
      <c r="G20298" s="1115">
        <f t="shared" si="325"/>
        <v>-2650</v>
      </c>
      <c r="H20298" s="1116" t="s">
        <v>13640</v>
      </c>
    </row>
    <row r="20299" spans="1:8" s="681" customFormat="1" ht="15" x14ac:dyDescent="0.2">
      <c r="A20299" s="733">
        <v>45505</v>
      </c>
      <c r="B20299" s="40" t="s">
        <v>13240</v>
      </c>
      <c r="C20299" s="62" t="s">
        <v>6475</v>
      </c>
      <c r="D20299" s="107" t="s">
        <v>1156</v>
      </c>
      <c r="E20299" s="57">
        <v>30000</v>
      </c>
      <c r="F20299" s="57"/>
      <c r="G20299" s="125">
        <f t="shared" si="325"/>
        <v>-30000</v>
      </c>
      <c r="H20299" s="704" t="s">
        <v>13640</v>
      </c>
    </row>
    <row r="20300" spans="1:8" s="681" customFormat="1" ht="15" x14ac:dyDescent="0.2">
      <c r="A20300" s="733">
        <v>45505</v>
      </c>
      <c r="B20300" s="40" t="s">
        <v>103</v>
      </c>
      <c r="C20300" s="62" t="s">
        <v>5340</v>
      </c>
      <c r="D20300" s="107" t="s">
        <v>13658</v>
      </c>
      <c r="E20300" s="57">
        <v>5000</v>
      </c>
      <c r="F20300" s="57"/>
      <c r="G20300" s="125">
        <f t="shared" si="325"/>
        <v>-5000</v>
      </c>
      <c r="H20300" s="704" t="s">
        <v>13640</v>
      </c>
    </row>
    <row r="20301" spans="1:8" s="681" customFormat="1" ht="15" x14ac:dyDescent="0.2">
      <c r="A20301" s="1111">
        <v>45505</v>
      </c>
      <c r="B20301" s="1112" t="s">
        <v>13213</v>
      </c>
      <c r="C20301" s="1113" t="s">
        <v>8362</v>
      </c>
      <c r="D20301" s="1128" t="s">
        <v>13659</v>
      </c>
      <c r="E20301" s="96">
        <v>9500</v>
      </c>
      <c r="F20301" s="96"/>
      <c r="G20301" s="1115">
        <f t="shared" si="325"/>
        <v>-9500</v>
      </c>
      <c r="H20301" s="1116" t="s">
        <v>13640</v>
      </c>
    </row>
    <row r="20302" spans="1:8" s="681" customFormat="1" ht="15" x14ac:dyDescent="0.2">
      <c r="A20302" s="733">
        <v>45505</v>
      </c>
      <c r="B20302" s="40" t="s">
        <v>13098</v>
      </c>
      <c r="C20302" s="62" t="s">
        <v>10972</v>
      </c>
      <c r="D20302" s="107" t="s">
        <v>13660</v>
      </c>
      <c r="E20302" s="57">
        <v>13830</v>
      </c>
      <c r="F20302" s="57"/>
      <c r="G20302" s="125">
        <f t="shared" si="325"/>
        <v>-13830</v>
      </c>
      <c r="H20302" s="704" t="s">
        <v>13640</v>
      </c>
    </row>
    <row r="20303" spans="1:8" s="681" customFormat="1" ht="15" x14ac:dyDescent="0.2">
      <c r="A20303" s="733">
        <v>45505</v>
      </c>
      <c r="B20303" s="40" t="s">
        <v>13418</v>
      </c>
      <c r="C20303" s="62" t="s">
        <v>13419</v>
      </c>
      <c r="D20303" s="107" t="s">
        <v>13661</v>
      </c>
      <c r="E20303" s="57">
        <v>75000</v>
      </c>
      <c r="F20303" s="57"/>
      <c r="G20303" s="125">
        <f t="shared" si="325"/>
        <v>-75000</v>
      </c>
      <c r="H20303" s="704" t="s">
        <v>13640</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13640</v>
      </c>
    </row>
    <row r="20305" spans="1:8" s="681" customFormat="1" ht="15" x14ac:dyDescent="0.2">
      <c r="A20305" s="733">
        <v>45505</v>
      </c>
      <c r="B20305" s="40" t="s">
        <v>3945</v>
      </c>
      <c r="C20305" s="62" t="s">
        <v>10972</v>
      </c>
      <c r="D20305" s="107" t="s">
        <v>13662</v>
      </c>
      <c r="E20305" s="57">
        <v>3500</v>
      </c>
      <c r="F20305" s="57"/>
      <c r="G20305" s="125">
        <f t="shared" si="325"/>
        <v>-3500</v>
      </c>
      <c r="H20305" s="704" t="s">
        <v>13640</v>
      </c>
    </row>
    <row r="20306" spans="1:8" s="681" customFormat="1" ht="15" x14ac:dyDescent="0.2">
      <c r="A20306" s="733">
        <v>45505</v>
      </c>
      <c r="B20306" s="40" t="s">
        <v>103</v>
      </c>
      <c r="C20306" s="62" t="s">
        <v>6052</v>
      </c>
      <c r="D20306" s="107" t="s">
        <v>13663</v>
      </c>
      <c r="E20306" s="57">
        <v>5000</v>
      </c>
      <c r="F20306" s="57"/>
      <c r="G20306" s="125">
        <f t="shared" si="325"/>
        <v>-5000</v>
      </c>
      <c r="H20306" s="704" t="s">
        <v>13640</v>
      </c>
    </row>
    <row r="20307" spans="1:8" s="681" customFormat="1" ht="15" x14ac:dyDescent="0.2">
      <c r="A20307" s="1111">
        <v>45505</v>
      </c>
      <c r="B20307" s="1112" t="s">
        <v>11068</v>
      </c>
      <c r="C20307" s="1113" t="s">
        <v>391</v>
      </c>
      <c r="D20307" s="1128" t="s">
        <v>13664</v>
      </c>
      <c r="E20307" s="96">
        <v>1500</v>
      </c>
      <c r="F20307" s="96"/>
      <c r="G20307" s="1115">
        <f t="shared" si="325"/>
        <v>-1500</v>
      </c>
      <c r="H20307" s="1116" t="s">
        <v>13640</v>
      </c>
    </row>
    <row r="20308" spans="1:8" s="681" customFormat="1" ht="15" x14ac:dyDescent="0.2">
      <c r="A20308" s="733">
        <v>45505</v>
      </c>
      <c r="B20308" s="40" t="s">
        <v>13418</v>
      </c>
      <c r="C20308" s="62" t="s">
        <v>12605</v>
      </c>
      <c r="D20308" s="107" t="s">
        <v>1156</v>
      </c>
      <c r="E20308" s="57">
        <v>31000</v>
      </c>
      <c r="F20308" s="57"/>
      <c r="G20308" s="125">
        <f t="shared" si="325"/>
        <v>-31000</v>
      </c>
      <c r="H20308" s="704" t="s">
        <v>13640</v>
      </c>
    </row>
    <row r="20309" spans="1:8" s="681" customFormat="1" ht="15" x14ac:dyDescent="0.2">
      <c r="A20309" s="1111">
        <v>45506</v>
      </c>
      <c r="B20309" s="1112" t="s">
        <v>103</v>
      </c>
      <c r="C20309" s="1113" t="s">
        <v>103</v>
      </c>
      <c r="D20309" s="1128" t="s">
        <v>9413</v>
      </c>
      <c r="E20309" s="96">
        <v>5000</v>
      </c>
      <c r="F20309" s="96"/>
      <c r="G20309" s="1115">
        <f t="shared" si="325"/>
        <v>-5000</v>
      </c>
      <c r="H20309" s="1116" t="s">
        <v>13640</v>
      </c>
    </row>
    <row r="20310" spans="1:8" s="681" customFormat="1" ht="15" x14ac:dyDescent="0.2">
      <c r="A20310" s="733">
        <v>45506</v>
      </c>
      <c r="B20310" s="40" t="s">
        <v>13418</v>
      </c>
      <c r="C20310" s="62" t="s">
        <v>10972</v>
      </c>
      <c r="D20310" s="107" t="s">
        <v>13665</v>
      </c>
      <c r="E20310" s="57">
        <v>5280</v>
      </c>
      <c r="F20310" s="57"/>
      <c r="G20310" s="125">
        <f t="shared" si="325"/>
        <v>-5280</v>
      </c>
      <c r="H20310" s="704" t="s">
        <v>13640</v>
      </c>
    </row>
    <row r="20311" spans="1:8" s="681" customFormat="1" ht="15" x14ac:dyDescent="0.2">
      <c r="A20311" s="733">
        <v>45506</v>
      </c>
      <c r="B20311" s="40" t="s">
        <v>13213</v>
      </c>
      <c r="C20311" s="62" t="s">
        <v>10972</v>
      </c>
      <c r="D20311" s="107" t="s">
        <v>13666</v>
      </c>
      <c r="E20311" s="57">
        <v>51850</v>
      </c>
      <c r="F20311" s="57"/>
      <c r="G20311" s="125">
        <f t="shared" si="325"/>
        <v>-51850</v>
      </c>
      <c r="H20311" s="704" t="s">
        <v>13640</v>
      </c>
    </row>
    <row r="20312" spans="1:8" s="681" customFormat="1" ht="15" x14ac:dyDescent="0.2">
      <c r="A20312" s="733">
        <v>45506</v>
      </c>
      <c r="B20312" s="40" t="s">
        <v>13418</v>
      </c>
      <c r="C20312" s="62" t="s">
        <v>10972</v>
      </c>
      <c r="D20312" s="107" t="s">
        <v>13667</v>
      </c>
      <c r="E20312" s="57">
        <v>1500</v>
      </c>
      <c r="F20312" s="57"/>
      <c r="G20312" s="125">
        <f t="shared" si="325"/>
        <v>-1500</v>
      </c>
      <c r="H20312" s="704" t="s">
        <v>13640</v>
      </c>
    </row>
    <row r="20313" spans="1:8" s="681" customFormat="1" ht="15" x14ac:dyDescent="0.2">
      <c r="A20313" s="733">
        <v>45506</v>
      </c>
      <c r="B20313" s="40" t="s">
        <v>13418</v>
      </c>
      <c r="C20313" s="62" t="s">
        <v>10972</v>
      </c>
      <c r="D20313" s="107" t="s">
        <v>13668</v>
      </c>
      <c r="E20313" s="57">
        <v>3340</v>
      </c>
      <c r="F20313" s="57"/>
      <c r="G20313" s="125">
        <f t="shared" si="325"/>
        <v>-3340</v>
      </c>
      <c r="H20313" s="704" t="s">
        <v>13640</v>
      </c>
    </row>
    <row r="20314" spans="1:8" s="681" customFormat="1" ht="15" x14ac:dyDescent="0.2">
      <c r="A20314" s="1111">
        <v>45506</v>
      </c>
      <c r="B20314" s="1112" t="s">
        <v>13098</v>
      </c>
      <c r="C20314" s="1113" t="s">
        <v>285</v>
      </c>
      <c r="D20314" s="1128" t="s">
        <v>13669</v>
      </c>
      <c r="E20314" s="96">
        <v>1000</v>
      </c>
      <c r="F20314" s="96"/>
      <c r="G20314" s="1115">
        <f t="shared" si="325"/>
        <v>-1000</v>
      </c>
      <c r="H20314" s="1116" t="s">
        <v>13640</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13640</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13640</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13640</v>
      </c>
    </row>
    <row r="20318" spans="1:8" s="681" customFormat="1" ht="15" x14ac:dyDescent="0.2">
      <c r="A20318" s="733">
        <v>45506</v>
      </c>
      <c r="B20318" s="40" t="s">
        <v>13213</v>
      </c>
      <c r="C20318" s="62" t="s">
        <v>10972</v>
      </c>
      <c r="D20318" s="107" t="s">
        <v>13670</v>
      </c>
      <c r="E20318" s="57">
        <v>3560</v>
      </c>
      <c r="F20318" s="57"/>
      <c r="G20318" s="125">
        <f t="shared" si="325"/>
        <v>-3560</v>
      </c>
      <c r="H20318" s="704" t="s">
        <v>13640</v>
      </c>
    </row>
    <row r="20319" spans="1:8" s="681" customFormat="1" ht="15" x14ac:dyDescent="0.2">
      <c r="A20319" s="733">
        <v>45506</v>
      </c>
      <c r="B20319" s="40" t="s">
        <v>13213</v>
      </c>
      <c r="C20319" s="62" t="s">
        <v>13671</v>
      </c>
      <c r="D20319" s="107" t="s">
        <v>7774</v>
      </c>
      <c r="E20319" s="57">
        <v>200000</v>
      </c>
      <c r="F20319" s="57"/>
      <c r="G20319" s="125">
        <f t="shared" si="325"/>
        <v>-200000</v>
      </c>
      <c r="H20319" s="704" t="s">
        <v>13640</v>
      </c>
    </row>
    <row r="20320" spans="1:8" s="681" customFormat="1" ht="15" x14ac:dyDescent="0.2">
      <c r="A20320" s="733">
        <v>45506</v>
      </c>
      <c r="B20320" s="40" t="s">
        <v>13522</v>
      </c>
      <c r="C20320" s="62" t="s">
        <v>10972</v>
      </c>
      <c r="D20320" s="107" t="s">
        <v>13579</v>
      </c>
      <c r="E20320" s="57">
        <v>50000</v>
      </c>
      <c r="F20320" s="57"/>
      <c r="G20320" s="125">
        <f t="shared" si="325"/>
        <v>-50000</v>
      </c>
      <c r="H20320" s="704" t="s">
        <v>13640</v>
      </c>
    </row>
    <row r="20321" spans="1:8" s="681" customFormat="1" ht="15" x14ac:dyDescent="0.2">
      <c r="A20321" s="733">
        <v>45506</v>
      </c>
      <c r="B20321" s="40" t="s">
        <v>11604</v>
      </c>
      <c r="C20321" s="62" t="s">
        <v>391</v>
      </c>
      <c r="D20321" s="107" t="s">
        <v>13673</v>
      </c>
      <c r="E20321" s="57">
        <v>250000</v>
      </c>
      <c r="F20321" s="57"/>
      <c r="G20321" s="125">
        <f t="shared" si="325"/>
        <v>-250000</v>
      </c>
      <c r="H20321" s="704" t="s">
        <v>13640</v>
      </c>
    </row>
    <row r="20322" spans="1:8" s="681" customFormat="1" ht="15" x14ac:dyDescent="0.2">
      <c r="A20322" s="733">
        <v>45506</v>
      </c>
      <c r="B20322" s="40" t="s">
        <v>11604</v>
      </c>
      <c r="C20322" s="62" t="s">
        <v>391</v>
      </c>
      <c r="D20322" s="107" t="s">
        <v>13673</v>
      </c>
      <c r="E20322" s="57">
        <v>100000</v>
      </c>
      <c r="F20322" s="57"/>
      <c r="G20322" s="125">
        <f t="shared" si="325"/>
        <v>-100000</v>
      </c>
      <c r="H20322" s="704" t="s">
        <v>13640</v>
      </c>
    </row>
    <row r="20323" spans="1:8" s="681" customFormat="1" ht="15" x14ac:dyDescent="0.2">
      <c r="A20323" s="733">
        <v>45507</v>
      </c>
      <c r="B20323" s="40" t="s">
        <v>13418</v>
      </c>
      <c r="C20323" s="62" t="s">
        <v>13419</v>
      </c>
      <c r="D20323" s="107" t="s">
        <v>1156</v>
      </c>
      <c r="E20323" s="57">
        <v>100000</v>
      </c>
      <c r="F20323" s="57"/>
      <c r="G20323" s="125">
        <f t="shared" si="325"/>
        <v>-100000</v>
      </c>
      <c r="H20323" s="704" t="s">
        <v>13640</v>
      </c>
    </row>
    <row r="20324" spans="1:8" s="681" customFormat="1" ht="15" x14ac:dyDescent="0.2">
      <c r="A20324" s="733">
        <v>45507</v>
      </c>
      <c r="B20324" s="40" t="s">
        <v>12783</v>
      </c>
      <c r="C20324" s="62" t="s">
        <v>13543</v>
      </c>
      <c r="D20324" s="107" t="s">
        <v>1156</v>
      </c>
      <c r="E20324" s="57">
        <v>40000</v>
      </c>
      <c r="F20324" s="57"/>
      <c r="G20324" s="125">
        <f t="shared" si="325"/>
        <v>-40000</v>
      </c>
      <c r="H20324" s="704" t="s">
        <v>13640</v>
      </c>
    </row>
    <row r="20325" spans="1:8" s="681" customFormat="1" ht="24" x14ac:dyDescent="0.2">
      <c r="A20325" s="733">
        <v>45507</v>
      </c>
      <c r="B20325" s="62" t="s">
        <v>12783</v>
      </c>
      <c r="C20325" s="62" t="s">
        <v>10972</v>
      </c>
      <c r="D20325" s="182" t="s">
        <v>14406</v>
      </c>
      <c r="E20325" s="125">
        <v>34770</v>
      </c>
      <c r="F20325" s="57"/>
      <c r="G20325" s="125">
        <f t="shared" si="325"/>
        <v>-34770</v>
      </c>
      <c r="H20325" s="704" t="s">
        <v>13640</v>
      </c>
    </row>
    <row r="20326" spans="1:8" s="681" customFormat="1" ht="15" x14ac:dyDescent="0.2">
      <c r="A20326" s="733">
        <v>45507</v>
      </c>
      <c r="B20326" s="40" t="s">
        <v>103</v>
      </c>
      <c r="C20326" s="62" t="s">
        <v>391</v>
      </c>
      <c r="D20326" s="107" t="s">
        <v>13674</v>
      </c>
      <c r="E20326" s="57">
        <v>1000</v>
      </c>
      <c r="F20326" s="57"/>
      <c r="G20326" s="125">
        <f t="shared" si="325"/>
        <v>-1000</v>
      </c>
      <c r="H20326" s="704" t="s">
        <v>13640</v>
      </c>
    </row>
    <row r="20327" spans="1:8" s="681" customFormat="1" ht="15" x14ac:dyDescent="0.2">
      <c r="A20327" s="733">
        <v>45507</v>
      </c>
      <c r="B20327" s="40" t="s">
        <v>13418</v>
      </c>
      <c r="C20327" s="62" t="s">
        <v>5740</v>
      </c>
      <c r="D20327" s="107" t="s">
        <v>369</v>
      </c>
      <c r="E20327" s="57">
        <v>3500</v>
      </c>
      <c r="F20327" s="57"/>
      <c r="G20327" s="125">
        <f t="shared" si="325"/>
        <v>-3500</v>
      </c>
      <c r="H20327" s="704" t="s">
        <v>13640</v>
      </c>
    </row>
    <row r="20328" spans="1:8" s="681" customFormat="1" ht="15" x14ac:dyDescent="0.2">
      <c r="A20328" s="733">
        <v>45507</v>
      </c>
      <c r="B20328" s="40" t="s">
        <v>13098</v>
      </c>
      <c r="C20328" s="62" t="s">
        <v>5740</v>
      </c>
      <c r="D20328" s="107" t="s">
        <v>369</v>
      </c>
      <c r="E20328" s="57">
        <v>1000</v>
      </c>
      <c r="F20328" s="57"/>
      <c r="G20328" s="125">
        <f t="shared" si="325"/>
        <v>-1000</v>
      </c>
      <c r="H20328" s="704" t="s">
        <v>13640</v>
      </c>
    </row>
    <row r="20329" spans="1:8" s="681" customFormat="1" ht="15" x14ac:dyDescent="0.2">
      <c r="A20329" s="733">
        <v>45507</v>
      </c>
      <c r="B20329" s="40" t="s">
        <v>13418</v>
      </c>
      <c r="C20329" s="62" t="s">
        <v>5740</v>
      </c>
      <c r="D20329" s="107" t="s">
        <v>10325</v>
      </c>
      <c r="E20329" s="57">
        <v>400</v>
      </c>
      <c r="F20329" s="57"/>
      <c r="G20329" s="125">
        <f t="shared" si="325"/>
        <v>-400</v>
      </c>
      <c r="H20329" s="704" t="s">
        <v>13640</v>
      </c>
    </row>
    <row r="20330" spans="1:8" s="681" customFormat="1" ht="15" x14ac:dyDescent="0.2">
      <c r="A20330" s="733">
        <v>45507</v>
      </c>
      <c r="B20330" s="40" t="s">
        <v>11604</v>
      </c>
      <c r="C20330" s="62" t="s">
        <v>391</v>
      </c>
      <c r="D20330" s="107" t="s">
        <v>13673</v>
      </c>
      <c r="E20330" s="57">
        <v>200000</v>
      </c>
      <c r="F20330" s="57"/>
      <c r="G20330" s="125">
        <f t="shared" si="325"/>
        <v>-200000</v>
      </c>
      <c r="H20330" s="704" t="s">
        <v>13640</v>
      </c>
    </row>
    <row r="20331" spans="1:8" s="681" customFormat="1" ht="15" x14ac:dyDescent="0.2">
      <c r="A20331" s="733">
        <v>45507</v>
      </c>
      <c r="B20331" s="40" t="s">
        <v>13213</v>
      </c>
      <c r="C20331" s="62" t="s">
        <v>10972</v>
      </c>
      <c r="D20331" s="107" t="s">
        <v>13675</v>
      </c>
      <c r="E20331" s="57">
        <v>51000</v>
      </c>
      <c r="F20331" s="57"/>
      <c r="G20331" s="125">
        <f t="shared" si="325"/>
        <v>-51000</v>
      </c>
      <c r="H20331" s="704" t="s">
        <v>13640</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13640</v>
      </c>
    </row>
    <row r="20333" spans="1:8" s="681" customFormat="1" ht="15" x14ac:dyDescent="0.2">
      <c r="A20333" s="1111">
        <v>45507</v>
      </c>
      <c r="B20333" s="1112" t="s">
        <v>103</v>
      </c>
      <c r="C20333" s="1113" t="s">
        <v>103</v>
      </c>
      <c r="D20333" s="1128" t="s">
        <v>9413</v>
      </c>
      <c r="E20333" s="96">
        <v>5000</v>
      </c>
      <c r="F20333" s="96"/>
      <c r="G20333" s="1115">
        <f t="shared" si="325"/>
        <v>-5000</v>
      </c>
      <c r="H20333" s="1116" t="s">
        <v>13640</v>
      </c>
    </row>
    <row r="20334" spans="1:8" s="681" customFormat="1" ht="15" x14ac:dyDescent="0.2">
      <c r="A20334" s="1111">
        <v>45507</v>
      </c>
      <c r="B20334" s="1112" t="s">
        <v>11068</v>
      </c>
      <c r="C20334" s="1113" t="s">
        <v>4875</v>
      </c>
      <c r="D20334" s="1128" t="s">
        <v>13676</v>
      </c>
      <c r="E20334" s="96">
        <v>2000</v>
      </c>
      <c r="F20334" s="96"/>
      <c r="G20334" s="1115">
        <f t="shared" si="325"/>
        <v>-2000</v>
      </c>
      <c r="H20334" s="1116" t="s">
        <v>13640</v>
      </c>
    </row>
    <row r="20335" spans="1:8" s="681" customFormat="1" ht="15" x14ac:dyDescent="0.2">
      <c r="A20335" s="733">
        <v>45507</v>
      </c>
      <c r="B20335" s="40" t="s">
        <v>103</v>
      </c>
      <c r="C20335" s="62" t="s">
        <v>1494</v>
      </c>
      <c r="D20335" s="107" t="s">
        <v>13677</v>
      </c>
      <c r="E20335" s="57">
        <v>3190</v>
      </c>
      <c r="F20335" s="57"/>
      <c r="G20335" s="125">
        <f t="shared" si="325"/>
        <v>-3190</v>
      </c>
      <c r="H20335" s="704" t="s">
        <v>13640</v>
      </c>
    </row>
    <row r="20336" spans="1:8" s="681" customFormat="1" ht="15" x14ac:dyDescent="0.2">
      <c r="A20336" s="733">
        <v>45507</v>
      </c>
      <c r="B20336" s="40" t="s">
        <v>13240</v>
      </c>
      <c r="C20336" s="62" t="s">
        <v>8062</v>
      </c>
      <c r="D20336" s="107" t="s">
        <v>13678</v>
      </c>
      <c r="E20336" s="57">
        <v>48000</v>
      </c>
      <c r="F20336" s="57"/>
      <c r="G20336" s="125">
        <f t="shared" si="325"/>
        <v>-48000</v>
      </c>
      <c r="H20336" s="704" t="s">
        <v>13640</v>
      </c>
    </row>
    <row r="20337" spans="1:8" s="681" customFormat="1" ht="15" x14ac:dyDescent="0.2">
      <c r="A20337" s="733">
        <v>45507</v>
      </c>
      <c r="B20337" s="40" t="s">
        <v>13098</v>
      </c>
      <c r="C20337" s="62" t="s">
        <v>10972</v>
      </c>
      <c r="D20337" s="107" t="s">
        <v>13685</v>
      </c>
      <c r="E20337" s="57">
        <v>30000</v>
      </c>
      <c r="F20337" s="57"/>
      <c r="G20337" s="125">
        <f t="shared" si="325"/>
        <v>-30000</v>
      </c>
      <c r="H20337" s="704" t="s">
        <v>13640</v>
      </c>
    </row>
    <row r="20338" spans="1:8" s="681" customFormat="1" ht="15" x14ac:dyDescent="0.2">
      <c r="A20338" s="1111">
        <v>45507</v>
      </c>
      <c r="B20338" s="1112" t="s">
        <v>13418</v>
      </c>
      <c r="C20338" s="1113" t="s">
        <v>5386</v>
      </c>
      <c r="D20338" s="1128" t="s">
        <v>13686</v>
      </c>
      <c r="E20338" s="96">
        <v>7000</v>
      </c>
      <c r="F20338" s="96"/>
      <c r="G20338" s="1115">
        <f t="shared" si="325"/>
        <v>-7000</v>
      </c>
      <c r="H20338" s="1116" t="s">
        <v>13640</v>
      </c>
    </row>
    <row r="20339" spans="1:8" s="681" customFormat="1" ht="15" x14ac:dyDescent="0.2">
      <c r="A20339" s="733">
        <v>45507</v>
      </c>
      <c r="B20339" s="40" t="s">
        <v>13213</v>
      </c>
      <c r="C20339" s="62" t="s">
        <v>10972</v>
      </c>
      <c r="D20339" s="107" t="s">
        <v>13687</v>
      </c>
      <c r="E20339" s="57">
        <v>800</v>
      </c>
      <c r="F20339" s="57"/>
      <c r="G20339" s="125">
        <f t="shared" si="325"/>
        <v>-800</v>
      </c>
      <c r="H20339" s="704" t="s">
        <v>13640</v>
      </c>
    </row>
    <row r="20340" spans="1:8" s="681" customFormat="1" ht="15" x14ac:dyDescent="0.2">
      <c r="A20340" s="1111">
        <v>45507</v>
      </c>
      <c r="B20340" s="1112" t="s">
        <v>13213</v>
      </c>
      <c r="C20340" s="1113" t="s">
        <v>391</v>
      </c>
      <c r="D20340" s="1128" t="s">
        <v>13688</v>
      </c>
      <c r="E20340" s="96">
        <v>4000</v>
      </c>
      <c r="F20340" s="96"/>
      <c r="G20340" s="1115">
        <f t="shared" si="325"/>
        <v>-4000</v>
      </c>
      <c r="H20340" s="1116" t="s">
        <v>13640</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13640</v>
      </c>
    </row>
    <row r="20342" spans="1:8" s="681" customFormat="1" ht="15" x14ac:dyDescent="0.2">
      <c r="A20342" s="733">
        <v>45509</v>
      </c>
      <c r="B20342" s="40" t="s">
        <v>13213</v>
      </c>
      <c r="C20342" s="62" t="s">
        <v>10972</v>
      </c>
      <c r="D20342" s="107" t="s">
        <v>13689</v>
      </c>
      <c r="E20342" s="57">
        <v>6900</v>
      </c>
      <c r="F20342" s="57"/>
      <c r="G20342" s="125">
        <f t="shared" si="325"/>
        <v>-6900</v>
      </c>
      <c r="H20342" s="704" t="s">
        <v>13640</v>
      </c>
    </row>
    <row r="20343" spans="1:8" s="681" customFormat="1" ht="15" x14ac:dyDescent="0.2">
      <c r="A20343" s="1111">
        <v>45509</v>
      </c>
      <c r="B20343" s="1112" t="s">
        <v>13418</v>
      </c>
      <c r="C20343" s="1113" t="s">
        <v>5740</v>
      </c>
      <c r="D20343" s="1128" t="s">
        <v>369</v>
      </c>
      <c r="E20343" s="96">
        <v>3000</v>
      </c>
      <c r="F20343" s="96"/>
      <c r="G20343" s="1115">
        <f t="shared" si="325"/>
        <v>-3000</v>
      </c>
      <c r="H20343" s="1116" t="s">
        <v>13640</v>
      </c>
    </row>
    <row r="20344" spans="1:8" s="681" customFormat="1" ht="15" x14ac:dyDescent="0.2">
      <c r="A20344" s="733">
        <v>45509</v>
      </c>
      <c r="B20344" s="40" t="s">
        <v>12171</v>
      </c>
      <c r="C20344" s="62" t="s">
        <v>10972</v>
      </c>
      <c r="D20344" s="107" t="s">
        <v>13690</v>
      </c>
      <c r="E20344" s="57">
        <v>19280</v>
      </c>
      <c r="F20344" s="57"/>
      <c r="G20344" s="125">
        <f t="shared" si="325"/>
        <v>-19280</v>
      </c>
      <c r="H20344" s="704" t="s">
        <v>13640</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13640</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13640</v>
      </c>
    </row>
    <row r="20347" spans="1:8" s="681" customFormat="1" ht="15" x14ac:dyDescent="0.2">
      <c r="A20347" s="733">
        <v>45509</v>
      </c>
      <c r="B20347" s="40" t="s">
        <v>13098</v>
      </c>
      <c r="C20347" s="62" t="s">
        <v>9859</v>
      </c>
      <c r="D20347" s="107" t="s">
        <v>13691</v>
      </c>
      <c r="E20347" s="57">
        <v>27580</v>
      </c>
      <c r="F20347" s="57"/>
      <c r="G20347" s="125">
        <f t="shared" si="325"/>
        <v>-27580</v>
      </c>
      <c r="H20347" s="704" t="s">
        <v>13640</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13640</v>
      </c>
    </row>
    <row r="20349" spans="1:8" s="681" customFormat="1" ht="15" x14ac:dyDescent="0.2">
      <c r="A20349" s="1111">
        <v>45509</v>
      </c>
      <c r="B20349" s="1112" t="s">
        <v>13418</v>
      </c>
      <c r="C20349" s="1113" t="s">
        <v>5740</v>
      </c>
      <c r="D20349" s="1128" t="s">
        <v>369</v>
      </c>
      <c r="E20349" s="96">
        <v>1100</v>
      </c>
      <c r="F20349" s="96"/>
      <c r="G20349" s="1115">
        <f t="shared" si="325"/>
        <v>-1100</v>
      </c>
      <c r="H20349" s="1116" t="s">
        <v>13640</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13640</v>
      </c>
    </row>
    <row r="20351" spans="1:8" s="681" customFormat="1" ht="15" x14ac:dyDescent="0.2">
      <c r="A20351" s="1111">
        <v>45509</v>
      </c>
      <c r="B20351" s="1131" t="s">
        <v>13098</v>
      </c>
      <c r="C20351" s="1122" t="s">
        <v>793</v>
      </c>
      <c r="D20351" s="1132" t="s">
        <v>13444</v>
      </c>
      <c r="E20351" s="1133">
        <v>63650</v>
      </c>
      <c r="F20351" s="96"/>
      <c r="G20351" s="1115">
        <f t="shared" si="325"/>
        <v>-63650</v>
      </c>
      <c r="H20351" s="1116" t="s">
        <v>13640</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13640</v>
      </c>
    </row>
    <row r="20353" spans="1:8" s="681" customFormat="1" ht="15" x14ac:dyDescent="0.2">
      <c r="A20353" s="1111">
        <v>45509</v>
      </c>
      <c r="B20353" s="1112" t="s">
        <v>103</v>
      </c>
      <c r="C20353" s="1113" t="s">
        <v>103</v>
      </c>
      <c r="D20353" s="1128" t="s">
        <v>9413</v>
      </c>
      <c r="E20353" s="96">
        <v>5000</v>
      </c>
      <c r="F20353" s="96"/>
      <c r="G20353" s="1115">
        <f t="shared" si="325"/>
        <v>-5000</v>
      </c>
      <c r="H20353" s="1116" t="s">
        <v>13640</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13640</v>
      </c>
    </row>
    <row r="20355" spans="1:8" s="681" customFormat="1" ht="15" x14ac:dyDescent="0.2">
      <c r="A20355" s="1111">
        <v>45509</v>
      </c>
      <c r="B20355" s="1112" t="s">
        <v>13098</v>
      </c>
      <c r="C20355" s="1113" t="s">
        <v>285</v>
      </c>
      <c r="D20355" s="1128" t="s">
        <v>13669</v>
      </c>
      <c r="E20355" s="96">
        <v>1000</v>
      </c>
      <c r="F20355" s="96"/>
      <c r="G20355" s="1115">
        <f t="shared" si="325"/>
        <v>-1000</v>
      </c>
      <c r="H20355" s="1116" t="s">
        <v>13640</v>
      </c>
    </row>
    <row r="20356" spans="1:8" s="681" customFormat="1" ht="15" x14ac:dyDescent="0.2">
      <c r="A20356" s="733">
        <v>45509</v>
      </c>
      <c r="B20356" s="40" t="s">
        <v>12783</v>
      </c>
      <c r="C20356" s="62" t="s">
        <v>8384</v>
      </c>
      <c r="D20356" s="107" t="s">
        <v>13809</v>
      </c>
      <c r="E20356" s="57">
        <v>250000</v>
      </c>
      <c r="F20356" s="57"/>
      <c r="G20356" s="125">
        <f t="shared" si="325"/>
        <v>-250000</v>
      </c>
      <c r="H20356" s="704" t="s">
        <v>13640</v>
      </c>
    </row>
    <row r="20357" spans="1:8" s="681" customFormat="1" ht="15" x14ac:dyDescent="0.2">
      <c r="A20357" s="733">
        <v>45509</v>
      </c>
      <c r="B20357" s="40" t="s">
        <v>12671</v>
      </c>
      <c r="C20357" s="62" t="s">
        <v>8384</v>
      </c>
      <c r="D20357" s="107" t="s">
        <v>13809</v>
      </c>
      <c r="E20357" s="57">
        <v>250000</v>
      </c>
      <c r="F20357" s="57"/>
      <c r="G20357" s="125">
        <f t="shared" si="325"/>
        <v>-250000</v>
      </c>
      <c r="H20357" s="704" t="s">
        <v>13640</v>
      </c>
    </row>
    <row r="20358" spans="1:8" s="681" customFormat="1" ht="15" x14ac:dyDescent="0.2">
      <c r="A20358" s="733">
        <v>45509</v>
      </c>
      <c r="B20358" s="40" t="s">
        <v>13240</v>
      </c>
      <c r="C20358" s="62" t="s">
        <v>437</v>
      </c>
      <c r="D20358" s="107" t="s">
        <v>13692</v>
      </c>
      <c r="E20358" s="57">
        <v>85600</v>
      </c>
      <c r="F20358" s="57"/>
      <c r="G20358" s="125">
        <f t="shared" ref="G20358:G20421" si="326">F20358-E20358</f>
        <v>-85600</v>
      </c>
      <c r="H20358" s="704" t="s">
        <v>13640</v>
      </c>
    </row>
    <row r="20359" spans="1:8" s="681" customFormat="1" ht="15" x14ac:dyDescent="0.2">
      <c r="A20359" s="733">
        <v>45509</v>
      </c>
      <c r="B20359" s="40" t="s">
        <v>8329</v>
      </c>
      <c r="C20359" s="565" t="s">
        <v>1062</v>
      </c>
      <c r="D20359" s="893" t="s">
        <v>13875</v>
      </c>
      <c r="E20359" s="629">
        <v>16040</v>
      </c>
      <c r="F20359" s="57"/>
      <c r="G20359" s="125">
        <f t="shared" si="326"/>
        <v>-16040</v>
      </c>
      <c r="H20359" s="704" t="s">
        <v>13640</v>
      </c>
    </row>
    <row r="20360" spans="1:8" s="681" customFormat="1" ht="15" x14ac:dyDescent="0.2">
      <c r="A20360" s="733">
        <v>45509</v>
      </c>
      <c r="B20360" s="40" t="s">
        <v>11068</v>
      </c>
      <c r="C20360" s="565" t="s">
        <v>1062</v>
      </c>
      <c r="D20360" s="893" t="s">
        <v>13875</v>
      </c>
      <c r="E20360" s="629">
        <v>8865</v>
      </c>
      <c r="F20360" s="57"/>
      <c r="G20360" s="125">
        <f t="shared" si="326"/>
        <v>-8865</v>
      </c>
      <c r="H20360" s="704" t="s">
        <v>13640</v>
      </c>
    </row>
    <row r="20361" spans="1:8" s="681" customFormat="1" ht="15" x14ac:dyDescent="0.2">
      <c r="A20361" s="733">
        <v>45509</v>
      </c>
      <c r="B20361" s="40" t="s">
        <v>11586</v>
      </c>
      <c r="C20361" s="565" t="s">
        <v>1062</v>
      </c>
      <c r="D20361" s="893" t="s">
        <v>13875</v>
      </c>
      <c r="E20361" s="629">
        <v>5650</v>
      </c>
      <c r="F20361" s="57"/>
      <c r="G20361" s="125">
        <f t="shared" si="326"/>
        <v>-5650</v>
      </c>
      <c r="H20361" s="704" t="s">
        <v>13640</v>
      </c>
    </row>
    <row r="20362" spans="1:8" s="681" customFormat="1" ht="15" x14ac:dyDescent="0.2">
      <c r="A20362" s="733">
        <v>45509</v>
      </c>
      <c r="B20362" s="40" t="s">
        <v>12594</v>
      </c>
      <c r="C20362" s="565" t="s">
        <v>1062</v>
      </c>
      <c r="D20362" s="893" t="s">
        <v>13875</v>
      </c>
      <c r="E20362" s="629">
        <v>54460</v>
      </c>
      <c r="F20362" s="57"/>
      <c r="G20362" s="125">
        <f t="shared" si="326"/>
        <v>-54460</v>
      </c>
      <c r="H20362" s="704" t="s">
        <v>13640</v>
      </c>
    </row>
    <row r="20363" spans="1:8" s="681" customFormat="1" ht="15" x14ac:dyDescent="0.2">
      <c r="A20363" s="733">
        <v>45509</v>
      </c>
      <c r="B20363" s="40" t="s">
        <v>12388</v>
      </c>
      <c r="C20363" s="565" t="s">
        <v>1062</v>
      </c>
      <c r="D20363" s="893" t="s">
        <v>13875</v>
      </c>
      <c r="E20363" s="629">
        <v>24884</v>
      </c>
      <c r="F20363" s="57"/>
      <c r="G20363" s="125">
        <f t="shared" si="326"/>
        <v>-24884</v>
      </c>
      <c r="H20363" s="704" t="s">
        <v>13640</v>
      </c>
    </row>
    <row r="20364" spans="1:8" s="681" customFormat="1" ht="15" x14ac:dyDescent="0.2">
      <c r="A20364" s="733">
        <v>45509</v>
      </c>
      <c r="B20364" s="40" t="s">
        <v>12671</v>
      </c>
      <c r="C20364" s="565" t="s">
        <v>1062</v>
      </c>
      <c r="D20364" s="893" t="s">
        <v>13875</v>
      </c>
      <c r="E20364" s="629">
        <v>51300</v>
      </c>
      <c r="F20364" s="57"/>
      <c r="G20364" s="125">
        <f t="shared" si="326"/>
        <v>-51300</v>
      </c>
      <c r="H20364" s="704" t="s">
        <v>13640</v>
      </c>
    </row>
    <row r="20365" spans="1:8" s="681" customFormat="1" ht="15" x14ac:dyDescent="0.2">
      <c r="A20365" s="733">
        <v>45509</v>
      </c>
      <c r="B20365" s="40" t="s">
        <v>13240</v>
      </c>
      <c r="C20365" s="565" t="s">
        <v>1062</v>
      </c>
      <c r="D20365" s="893" t="s">
        <v>13875</v>
      </c>
      <c r="E20365" s="629">
        <v>62465</v>
      </c>
      <c r="F20365" s="57"/>
      <c r="G20365" s="125">
        <f t="shared" si="326"/>
        <v>-62465</v>
      </c>
      <c r="H20365" s="704" t="s">
        <v>13640</v>
      </c>
    </row>
    <row r="20366" spans="1:8" s="681" customFormat="1" ht="15" x14ac:dyDescent="0.2">
      <c r="A20366" s="733">
        <v>45509</v>
      </c>
      <c r="B20366" s="40" t="s">
        <v>13418</v>
      </c>
      <c r="C20366" s="565" t="s">
        <v>1062</v>
      </c>
      <c r="D20366" s="893" t="s">
        <v>13875</v>
      </c>
      <c r="E20366" s="629">
        <v>32400</v>
      </c>
      <c r="F20366" s="57"/>
      <c r="G20366" s="125">
        <f t="shared" si="326"/>
        <v>-32400</v>
      </c>
      <c r="H20366" s="704" t="s">
        <v>13640</v>
      </c>
    </row>
    <row r="20367" spans="1:8" s="681" customFormat="1" ht="15" x14ac:dyDescent="0.2">
      <c r="A20367" s="733">
        <v>45509</v>
      </c>
      <c r="B20367" s="40" t="s">
        <v>13213</v>
      </c>
      <c r="C20367" s="565" t="s">
        <v>1062</v>
      </c>
      <c r="D20367" s="893" t="s">
        <v>13875</v>
      </c>
      <c r="E20367" s="629">
        <v>43936</v>
      </c>
      <c r="F20367" s="57"/>
      <c r="G20367" s="125">
        <f t="shared" si="326"/>
        <v>-43936</v>
      </c>
      <c r="H20367" s="704" t="s">
        <v>13640</v>
      </c>
    </row>
    <row r="20368" spans="1:8" s="681" customFormat="1" ht="15" x14ac:dyDescent="0.2">
      <c r="A20368" s="733">
        <v>45509</v>
      </c>
      <c r="B20368" s="40" t="s">
        <v>12171</v>
      </c>
      <c r="C20368" s="62" t="s">
        <v>11529</v>
      </c>
      <c r="D20368" s="107" t="s">
        <v>13693</v>
      </c>
      <c r="E20368" s="57">
        <v>441625</v>
      </c>
      <c r="F20368" s="57"/>
      <c r="G20368" s="125">
        <f t="shared" si="326"/>
        <v>-441625</v>
      </c>
      <c r="H20368" s="704" t="s">
        <v>13640</v>
      </c>
    </row>
    <row r="20369" spans="1:8" s="681" customFormat="1" ht="15" x14ac:dyDescent="0.2">
      <c r="A20369" s="733">
        <v>45510</v>
      </c>
      <c r="B20369" s="40" t="s">
        <v>11864</v>
      </c>
      <c r="C20369" s="62" t="s">
        <v>10972</v>
      </c>
      <c r="D20369" s="107" t="s">
        <v>13694</v>
      </c>
      <c r="E20369" s="57">
        <v>13000</v>
      </c>
      <c r="F20369" s="57"/>
      <c r="G20369" s="125">
        <f t="shared" si="326"/>
        <v>-13000</v>
      </c>
      <c r="H20369" s="704" t="s">
        <v>13640</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13640</v>
      </c>
    </row>
    <row r="20371" spans="1:8" s="681" customFormat="1" ht="15" x14ac:dyDescent="0.2">
      <c r="A20371" s="1111">
        <v>45510</v>
      </c>
      <c r="B20371" s="1112" t="s">
        <v>103</v>
      </c>
      <c r="C20371" s="1113" t="s">
        <v>103</v>
      </c>
      <c r="D20371" s="1128" t="s">
        <v>10199</v>
      </c>
      <c r="E20371" s="96">
        <v>1500</v>
      </c>
      <c r="F20371" s="96"/>
      <c r="G20371" s="1115">
        <f t="shared" si="326"/>
        <v>-1500</v>
      </c>
      <c r="H20371" s="1116" t="s">
        <v>13640</v>
      </c>
    </row>
    <row r="20372" spans="1:8" s="681" customFormat="1" ht="15" x14ac:dyDescent="0.2">
      <c r="A20372" s="1111">
        <v>45510</v>
      </c>
      <c r="B20372" s="1112" t="s">
        <v>103</v>
      </c>
      <c r="C20372" s="1113" t="s">
        <v>103</v>
      </c>
      <c r="D20372" s="1128" t="s">
        <v>10199</v>
      </c>
      <c r="E20372" s="96">
        <v>1500</v>
      </c>
      <c r="F20372" s="96"/>
      <c r="G20372" s="1115">
        <f t="shared" si="326"/>
        <v>-1500</v>
      </c>
      <c r="H20372" s="1116" t="s">
        <v>13640</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13640</v>
      </c>
    </row>
    <row r="20374" spans="1:8" s="681" customFormat="1" ht="15" x14ac:dyDescent="0.2">
      <c r="A20374" s="1111">
        <v>45510</v>
      </c>
      <c r="B20374" s="1112" t="s">
        <v>25</v>
      </c>
      <c r="C20374" s="1113" t="s">
        <v>4064</v>
      </c>
      <c r="D20374" s="1128" t="s">
        <v>13414</v>
      </c>
      <c r="E20374" s="96">
        <v>2550</v>
      </c>
      <c r="F20374" s="96"/>
      <c r="G20374" s="1115">
        <f t="shared" si="326"/>
        <v>-2550</v>
      </c>
      <c r="H20374" s="1116" t="s">
        <v>13640</v>
      </c>
    </row>
    <row r="20375" spans="1:8" s="681" customFormat="1" ht="15" x14ac:dyDescent="0.2">
      <c r="A20375" s="1111">
        <v>45510</v>
      </c>
      <c r="B20375" s="1112" t="s">
        <v>13098</v>
      </c>
      <c r="C20375" s="1113" t="s">
        <v>285</v>
      </c>
      <c r="D20375" s="1128" t="s">
        <v>13669</v>
      </c>
      <c r="E20375" s="96">
        <v>2000</v>
      </c>
      <c r="F20375" s="96"/>
      <c r="G20375" s="1115">
        <f t="shared" si="326"/>
        <v>-2000</v>
      </c>
      <c r="H20375" s="1116" t="s">
        <v>13640</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13640</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13640</v>
      </c>
    </row>
    <row r="20378" spans="1:8" s="681" customFormat="1" ht="15" x14ac:dyDescent="0.2">
      <c r="A20378" s="1111">
        <v>45510</v>
      </c>
      <c r="B20378" s="1131" t="s">
        <v>13098</v>
      </c>
      <c r="C20378" s="1122" t="s">
        <v>793</v>
      </c>
      <c r="D20378" s="1132" t="s">
        <v>13695</v>
      </c>
      <c r="E20378" s="1133">
        <v>76300</v>
      </c>
      <c r="F20378" s="96"/>
      <c r="G20378" s="1115">
        <f t="shared" si="326"/>
        <v>-76300</v>
      </c>
      <c r="H20378" s="1116" t="s">
        <v>13640</v>
      </c>
    </row>
    <row r="20379" spans="1:8" s="681" customFormat="1" ht="15" x14ac:dyDescent="0.2">
      <c r="A20379" s="1111">
        <v>45510</v>
      </c>
      <c r="B20379" s="1112" t="s">
        <v>12671</v>
      </c>
      <c r="C20379" s="1113" t="s">
        <v>391</v>
      </c>
      <c r="D20379" s="1128" t="s">
        <v>13696</v>
      </c>
      <c r="E20379" s="96">
        <v>1700</v>
      </c>
      <c r="F20379" s="96"/>
      <c r="G20379" s="1115">
        <f t="shared" si="326"/>
        <v>-1700</v>
      </c>
      <c r="H20379" s="1116" t="s">
        <v>13640</v>
      </c>
    </row>
    <row r="20380" spans="1:8" s="681" customFormat="1" ht="15" x14ac:dyDescent="0.2">
      <c r="A20380" s="1111">
        <v>45510</v>
      </c>
      <c r="B20380" s="1112" t="s">
        <v>37</v>
      </c>
      <c r="C20380" s="1113" t="s">
        <v>391</v>
      </c>
      <c r="D20380" s="1128" t="s">
        <v>13697</v>
      </c>
      <c r="E20380" s="96">
        <v>4000</v>
      </c>
      <c r="F20380" s="96"/>
      <c r="G20380" s="1115">
        <f t="shared" si="326"/>
        <v>-4000</v>
      </c>
      <c r="H20380" s="1116" t="s">
        <v>13640</v>
      </c>
    </row>
    <row r="20381" spans="1:8" s="681" customFormat="1" ht="15" x14ac:dyDescent="0.2">
      <c r="A20381" s="1111">
        <v>45510</v>
      </c>
      <c r="B20381" s="1112" t="s">
        <v>13639</v>
      </c>
      <c r="C20381" s="1113" t="s">
        <v>5740</v>
      </c>
      <c r="D20381" s="1128" t="s">
        <v>369</v>
      </c>
      <c r="E20381" s="96">
        <v>1200</v>
      </c>
      <c r="F20381" s="96"/>
      <c r="G20381" s="1115">
        <f t="shared" si="326"/>
        <v>-1200</v>
      </c>
      <c r="H20381" s="1116" t="s">
        <v>13640</v>
      </c>
    </row>
    <row r="20382" spans="1:8" s="681" customFormat="1" ht="15" x14ac:dyDescent="0.2">
      <c r="A20382" s="1111">
        <v>45510</v>
      </c>
      <c r="B20382" s="1112" t="s">
        <v>12334</v>
      </c>
      <c r="C20382" s="1113" t="s">
        <v>391</v>
      </c>
      <c r="D20382" s="1128" t="s">
        <v>13698</v>
      </c>
      <c r="E20382" s="96">
        <v>1500</v>
      </c>
      <c r="F20382" s="96"/>
      <c r="G20382" s="1115">
        <f t="shared" si="326"/>
        <v>-1500</v>
      </c>
      <c r="H20382" s="1116" t="s">
        <v>13640</v>
      </c>
    </row>
    <row r="20383" spans="1:8" s="681" customFormat="1" ht="15" x14ac:dyDescent="0.2">
      <c r="A20383" s="1111">
        <v>45510</v>
      </c>
      <c r="B20383" s="1112" t="s">
        <v>103</v>
      </c>
      <c r="C20383" s="1113" t="s">
        <v>391</v>
      </c>
      <c r="D20383" s="1128" t="s">
        <v>13699</v>
      </c>
      <c r="E20383" s="96">
        <v>900</v>
      </c>
      <c r="F20383" s="96"/>
      <c r="G20383" s="1115">
        <f t="shared" si="326"/>
        <v>-900</v>
      </c>
      <c r="H20383" s="1116" t="s">
        <v>13640</v>
      </c>
    </row>
    <row r="20384" spans="1:8" s="681" customFormat="1" ht="15" x14ac:dyDescent="0.2">
      <c r="A20384" s="1111">
        <v>45510</v>
      </c>
      <c r="B20384" s="1112" t="s">
        <v>103</v>
      </c>
      <c r="C20384" s="1113" t="s">
        <v>103</v>
      </c>
      <c r="D20384" s="1128" t="s">
        <v>9413</v>
      </c>
      <c r="E20384" s="96">
        <v>5000</v>
      </c>
      <c r="F20384" s="96"/>
      <c r="G20384" s="1115">
        <f t="shared" si="326"/>
        <v>-5000</v>
      </c>
      <c r="H20384" s="1116" t="s">
        <v>13640</v>
      </c>
    </row>
    <row r="20385" spans="1:8" s="681" customFormat="1" ht="15" x14ac:dyDescent="0.2">
      <c r="A20385" s="733">
        <v>45510</v>
      </c>
      <c r="B20385" s="40" t="s">
        <v>11707</v>
      </c>
      <c r="C20385" s="62" t="s">
        <v>1494</v>
      </c>
      <c r="D20385" s="107" t="s">
        <v>13700</v>
      </c>
      <c r="E20385" s="57">
        <v>5560</v>
      </c>
      <c r="F20385" s="57"/>
      <c r="G20385" s="125">
        <f t="shared" si="326"/>
        <v>-5560</v>
      </c>
      <c r="H20385" s="704" t="s">
        <v>13640</v>
      </c>
    </row>
    <row r="20386" spans="1:8" s="681" customFormat="1" ht="15" x14ac:dyDescent="0.2">
      <c r="A20386" s="733">
        <v>45510</v>
      </c>
      <c r="B20386" s="40" t="s">
        <v>12388</v>
      </c>
      <c r="C20386" s="62" t="s">
        <v>11364</v>
      </c>
      <c r="D20386" s="107" t="s">
        <v>13701</v>
      </c>
      <c r="E20386" s="57">
        <v>60000</v>
      </c>
      <c r="F20386" s="57"/>
      <c r="G20386" s="125">
        <f t="shared" si="326"/>
        <v>-60000</v>
      </c>
      <c r="H20386" s="704" t="s">
        <v>13640</v>
      </c>
    </row>
    <row r="20387" spans="1:8" s="681" customFormat="1" ht="15" x14ac:dyDescent="0.2">
      <c r="A20387" s="733">
        <v>45510</v>
      </c>
      <c r="B20387" s="40" t="s">
        <v>13098</v>
      </c>
      <c r="C20387" s="62" t="s">
        <v>12271</v>
      </c>
      <c r="D20387" s="107" t="s">
        <v>13702</v>
      </c>
      <c r="E20387" s="57">
        <v>60000</v>
      </c>
      <c r="F20387" s="57"/>
      <c r="G20387" s="125">
        <f t="shared" si="326"/>
        <v>-60000</v>
      </c>
      <c r="H20387" s="704" t="s">
        <v>13640</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13640</v>
      </c>
    </row>
    <row r="20389" spans="1:8" s="681" customFormat="1" ht="15" x14ac:dyDescent="0.2">
      <c r="A20389" s="733">
        <v>45510</v>
      </c>
      <c r="B20389" s="40" t="s">
        <v>13418</v>
      </c>
      <c r="C20389" s="62" t="s">
        <v>13710</v>
      </c>
      <c r="D20389" s="107" t="s">
        <v>13711</v>
      </c>
      <c r="E20389" s="57">
        <v>150000</v>
      </c>
      <c r="F20389" s="57"/>
      <c r="G20389" s="125">
        <f t="shared" si="326"/>
        <v>-150000</v>
      </c>
      <c r="H20389" s="704" t="s">
        <v>13640</v>
      </c>
    </row>
    <row r="20390" spans="1:8" s="681" customFormat="1" ht="15" x14ac:dyDescent="0.2">
      <c r="A20390" s="1111">
        <v>45510</v>
      </c>
      <c r="B20390" s="1112" t="s">
        <v>25</v>
      </c>
      <c r="C20390" s="1113" t="s">
        <v>6927</v>
      </c>
      <c r="D20390" s="1128" t="s">
        <v>13743</v>
      </c>
      <c r="E20390" s="96">
        <v>340000</v>
      </c>
      <c r="F20390" s="96"/>
      <c r="G20390" s="1115">
        <f t="shared" si="326"/>
        <v>-340000</v>
      </c>
      <c r="H20390" s="1116" t="s">
        <v>13640</v>
      </c>
    </row>
    <row r="20391" spans="1:8" s="681" customFormat="1" ht="15" x14ac:dyDescent="0.2">
      <c r="A20391" s="1111">
        <v>45510</v>
      </c>
      <c r="B20391" s="1112" t="s">
        <v>25</v>
      </c>
      <c r="C20391" s="1113" t="s">
        <v>13742</v>
      </c>
      <c r="D20391" s="1128" t="s">
        <v>13744</v>
      </c>
      <c r="E20391" s="96">
        <v>45000</v>
      </c>
      <c r="F20391" s="96"/>
      <c r="G20391" s="1115">
        <f t="shared" si="326"/>
        <v>-45000</v>
      </c>
      <c r="H20391" s="1116" t="s">
        <v>13640</v>
      </c>
    </row>
    <row r="20392" spans="1:8" s="681" customFormat="1" ht="15" x14ac:dyDescent="0.2">
      <c r="A20392" s="1111">
        <v>45511</v>
      </c>
      <c r="B20392" s="1112" t="s">
        <v>13213</v>
      </c>
      <c r="C20392" s="1113" t="s">
        <v>5740</v>
      </c>
      <c r="D20392" s="1128" t="s">
        <v>13534</v>
      </c>
      <c r="E20392" s="96">
        <v>4000</v>
      </c>
      <c r="F20392" s="96"/>
      <c r="G20392" s="1115">
        <f t="shared" si="326"/>
        <v>-4000</v>
      </c>
      <c r="H20392" s="1116" t="s">
        <v>13640</v>
      </c>
    </row>
    <row r="20393" spans="1:8" s="681" customFormat="1" ht="15" x14ac:dyDescent="0.2">
      <c r="A20393" s="1111">
        <v>45511</v>
      </c>
      <c r="B20393" s="1112" t="s">
        <v>13240</v>
      </c>
      <c r="C20393" s="1113" t="s">
        <v>10972</v>
      </c>
      <c r="D20393" s="1128" t="s">
        <v>13712</v>
      </c>
      <c r="E20393" s="96">
        <v>3000</v>
      </c>
      <c r="F20393" s="96"/>
      <c r="G20393" s="1115">
        <f t="shared" si="326"/>
        <v>-3000</v>
      </c>
      <c r="H20393" s="1116" t="s">
        <v>13640</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13640</v>
      </c>
    </row>
    <row r="20395" spans="1:8" s="681" customFormat="1" ht="15" customHeight="1" x14ac:dyDescent="0.2">
      <c r="A20395" s="733">
        <v>45511</v>
      </c>
      <c r="B20395" s="40" t="s">
        <v>13240</v>
      </c>
      <c r="C20395" s="62" t="s">
        <v>10972</v>
      </c>
      <c r="D20395" s="107" t="s">
        <v>13713</v>
      </c>
      <c r="E20395" s="57">
        <v>5660</v>
      </c>
      <c r="F20395" s="57"/>
      <c r="G20395" s="125">
        <f t="shared" si="326"/>
        <v>-5660</v>
      </c>
      <c r="H20395" s="704" t="s">
        <v>13640</v>
      </c>
    </row>
    <row r="20396" spans="1:8" s="681" customFormat="1" ht="15" customHeight="1" x14ac:dyDescent="0.2">
      <c r="A20396" s="733">
        <v>45511</v>
      </c>
      <c r="B20396" s="40" t="s">
        <v>11068</v>
      </c>
      <c r="C20396" s="62" t="s">
        <v>10972</v>
      </c>
      <c r="D20396" s="107" t="s">
        <v>13714</v>
      </c>
      <c r="E20396" s="57">
        <v>1000</v>
      </c>
      <c r="F20396" s="57"/>
      <c r="G20396" s="125">
        <f t="shared" si="326"/>
        <v>-1000</v>
      </c>
      <c r="H20396" s="704" t="s">
        <v>13640</v>
      </c>
    </row>
    <row r="20397" spans="1:8" s="681" customFormat="1" ht="15" customHeight="1" x14ac:dyDescent="0.2">
      <c r="A20397" s="1111">
        <v>45511</v>
      </c>
      <c r="B20397" s="1131" t="s">
        <v>11068</v>
      </c>
      <c r="C20397" s="1122" t="s">
        <v>793</v>
      </c>
      <c r="D20397" s="1132" t="s">
        <v>13715</v>
      </c>
      <c r="E20397" s="1133">
        <v>36532</v>
      </c>
      <c r="F20397" s="96"/>
      <c r="G20397" s="1115">
        <f t="shared" si="326"/>
        <v>-36532</v>
      </c>
      <c r="H20397" s="1116" t="s">
        <v>13640</v>
      </c>
    </row>
    <row r="20398" spans="1:8" s="681" customFormat="1" ht="15" customHeight="1" x14ac:dyDescent="0.2">
      <c r="A20398" s="1111">
        <v>45511</v>
      </c>
      <c r="B20398" s="1131" t="s">
        <v>103</v>
      </c>
      <c r="C20398" s="1122" t="s">
        <v>793</v>
      </c>
      <c r="D20398" s="1132" t="s">
        <v>13727</v>
      </c>
      <c r="E20398" s="1133">
        <v>75000</v>
      </c>
      <c r="F20398" s="96"/>
      <c r="G20398" s="1115">
        <f t="shared" si="326"/>
        <v>-75000</v>
      </c>
      <c r="H20398" s="1116" t="s">
        <v>13640</v>
      </c>
    </row>
    <row r="20399" spans="1:8" s="681" customFormat="1" ht="15" customHeight="1" x14ac:dyDescent="0.2">
      <c r="A20399" s="1111">
        <v>45511</v>
      </c>
      <c r="B20399" s="1112" t="s">
        <v>13418</v>
      </c>
      <c r="C20399" s="1113" t="s">
        <v>5740</v>
      </c>
      <c r="D20399" s="1128" t="s">
        <v>369</v>
      </c>
      <c r="E20399" s="96">
        <v>3500</v>
      </c>
      <c r="F20399" s="96"/>
      <c r="G20399" s="1115">
        <f t="shared" si="326"/>
        <v>-3500</v>
      </c>
      <c r="H20399" s="1116" t="s">
        <v>13640</v>
      </c>
    </row>
    <row r="20400" spans="1:8" s="681" customFormat="1" ht="15" x14ac:dyDescent="0.2">
      <c r="A20400" s="733">
        <v>45511</v>
      </c>
      <c r="B20400" s="40" t="s">
        <v>13213</v>
      </c>
      <c r="C20400" s="62" t="s">
        <v>2856</v>
      </c>
      <c r="D20400" s="107" t="s">
        <v>13716</v>
      </c>
      <c r="E20400" s="57">
        <v>123300</v>
      </c>
      <c r="F20400" s="57"/>
      <c r="G20400" s="125">
        <f t="shared" si="326"/>
        <v>-123300</v>
      </c>
      <c r="H20400" s="704" t="s">
        <v>13640</v>
      </c>
    </row>
    <row r="20401" spans="1:8" s="681" customFormat="1" ht="15" x14ac:dyDescent="0.2">
      <c r="A20401" s="733">
        <v>45511</v>
      </c>
      <c r="B20401" s="40" t="s">
        <v>13098</v>
      </c>
      <c r="C20401" s="62" t="s">
        <v>13717</v>
      </c>
      <c r="D20401" s="107" t="s">
        <v>13718</v>
      </c>
      <c r="E20401" s="57">
        <v>40800</v>
      </c>
      <c r="F20401" s="57"/>
      <c r="G20401" s="125">
        <f t="shared" si="326"/>
        <v>-40800</v>
      </c>
      <c r="H20401" s="704" t="s">
        <v>13640</v>
      </c>
    </row>
    <row r="20402" spans="1:8" s="681" customFormat="1" ht="15" x14ac:dyDescent="0.2">
      <c r="A20402" s="733">
        <v>45511</v>
      </c>
      <c r="B20402" s="40" t="s">
        <v>12594</v>
      </c>
      <c r="C20402" s="62" t="s">
        <v>14</v>
      </c>
      <c r="D20402" s="107" t="s">
        <v>13719</v>
      </c>
      <c r="E20402" s="57">
        <v>74000</v>
      </c>
      <c r="F20402" s="57"/>
      <c r="G20402" s="125">
        <f t="shared" si="326"/>
        <v>-74000</v>
      </c>
      <c r="H20402" s="704" t="s">
        <v>13640</v>
      </c>
    </row>
    <row r="20403" spans="1:8" s="681" customFormat="1" ht="15" x14ac:dyDescent="0.2">
      <c r="A20403" s="733">
        <v>45511</v>
      </c>
      <c r="B20403" s="40" t="s">
        <v>13279</v>
      </c>
      <c r="C20403" s="62" t="s">
        <v>3144</v>
      </c>
      <c r="D20403" s="107" t="s">
        <v>13720</v>
      </c>
      <c r="E20403" s="57">
        <v>8730</v>
      </c>
      <c r="F20403" s="57"/>
      <c r="G20403" s="125">
        <f t="shared" si="326"/>
        <v>-8730</v>
      </c>
      <c r="H20403" s="704" t="s">
        <v>13640</v>
      </c>
    </row>
    <row r="20404" spans="1:8" s="681" customFormat="1" ht="15" x14ac:dyDescent="0.2">
      <c r="A20404" s="733">
        <v>45511</v>
      </c>
      <c r="B20404" s="40" t="s">
        <v>11707</v>
      </c>
      <c r="C20404" s="62" t="s">
        <v>3144</v>
      </c>
      <c r="D20404" s="107" t="s">
        <v>13721</v>
      </c>
      <c r="E20404" s="57">
        <v>19800</v>
      </c>
      <c r="F20404" s="57"/>
      <c r="G20404" s="125">
        <f t="shared" si="326"/>
        <v>-19800</v>
      </c>
      <c r="H20404" s="704" t="s">
        <v>13640</v>
      </c>
    </row>
    <row r="20405" spans="1:8" s="681" customFormat="1" ht="15" x14ac:dyDescent="0.2">
      <c r="A20405" s="733">
        <v>45511</v>
      </c>
      <c r="B20405" s="40" t="s">
        <v>13213</v>
      </c>
      <c r="C20405" s="62" t="s">
        <v>13257</v>
      </c>
      <c r="D20405" s="107" t="s">
        <v>13722</v>
      </c>
      <c r="E20405" s="57">
        <v>100000</v>
      </c>
      <c r="F20405" s="57"/>
      <c r="G20405" s="125">
        <f t="shared" si="326"/>
        <v>-100000</v>
      </c>
      <c r="H20405" s="704" t="s">
        <v>13640</v>
      </c>
    </row>
    <row r="20406" spans="1:8" s="681" customFormat="1" ht="15" x14ac:dyDescent="0.2">
      <c r="A20406" s="733">
        <v>45511</v>
      </c>
      <c r="B20406" s="40" t="s">
        <v>13707</v>
      </c>
      <c r="C20406" s="62" t="s">
        <v>13084</v>
      </c>
      <c r="D20406" s="107" t="s">
        <v>13723</v>
      </c>
      <c r="E20406" s="57">
        <v>93000</v>
      </c>
      <c r="F20406" s="57"/>
      <c r="G20406" s="125">
        <f t="shared" si="326"/>
        <v>-93000</v>
      </c>
      <c r="H20406" s="704" t="s">
        <v>13640</v>
      </c>
    </row>
    <row r="20407" spans="1:8" s="681" customFormat="1" ht="15" x14ac:dyDescent="0.2">
      <c r="A20407" s="733">
        <v>45511</v>
      </c>
      <c r="B20407" s="40" t="s">
        <v>13098</v>
      </c>
      <c r="C20407" s="62" t="s">
        <v>10972</v>
      </c>
      <c r="D20407" s="107" t="s">
        <v>13724</v>
      </c>
      <c r="E20407" s="57">
        <v>49350</v>
      </c>
      <c r="F20407" s="57"/>
      <c r="G20407" s="125">
        <f t="shared" si="326"/>
        <v>-49350</v>
      </c>
      <c r="H20407" s="704" t="s">
        <v>13640</v>
      </c>
    </row>
    <row r="20408" spans="1:8" s="681" customFormat="1" ht="15" x14ac:dyDescent="0.2">
      <c r="A20408" s="733">
        <v>45511</v>
      </c>
      <c r="B20408" s="40" t="s">
        <v>13213</v>
      </c>
      <c r="C20408" s="62" t="s">
        <v>3144</v>
      </c>
      <c r="D20408" s="107" t="s">
        <v>13725</v>
      </c>
      <c r="E20408" s="57">
        <v>96668</v>
      </c>
      <c r="F20408" s="57"/>
      <c r="G20408" s="125">
        <f t="shared" si="326"/>
        <v>-96668</v>
      </c>
      <c r="H20408" s="704" t="s">
        <v>13640</v>
      </c>
    </row>
    <row r="20409" spans="1:8" s="681" customFormat="1" ht="15" x14ac:dyDescent="0.2">
      <c r="A20409" s="1111">
        <v>45511</v>
      </c>
      <c r="B20409" s="1131" t="s">
        <v>12334</v>
      </c>
      <c r="C20409" s="1122" t="s">
        <v>793</v>
      </c>
      <c r="D20409" s="1132" t="s">
        <v>13730</v>
      </c>
      <c r="E20409" s="1133">
        <v>58500</v>
      </c>
      <c r="F20409" s="96"/>
      <c r="G20409" s="1115">
        <f t="shared" si="326"/>
        <v>-58500</v>
      </c>
      <c r="H20409" s="1116" t="s">
        <v>13640</v>
      </c>
    </row>
    <row r="20410" spans="1:8" s="681" customFormat="1" ht="15" x14ac:dyDescent="0.2">
      <c r="A20410" s="1111">
        <v>45511</v>
      </c>
      <c r="B20410" s="1112" t="s">
        <v>103</v>
      </c>
      <c r="C20410" s="1113" t="s">
        <v>103</v>
      </c>
      <c r="D20410" s="1128" t="s">
        <v>9413</v>
      </c>
      <c r="E20410" s="96">
        <v>5000</v>
      </c>
      <c r="F20410" s="96"/>
      <c r="G20410" s="1115">
        <f t="shared" si="326"/>
        <v>-5000</v>
      </c>
      <c r="H20410" s="1116" t="s">
        <v>13640</v>
      </c>
    </row>
    <row r="20411" spans="1:8" s="681" customFormat="1" ht="15" x14ac:dyDescent="0.2">
      <c r="A20411" s="1111">
        <v>45511</v>
      </c>
      <c r="B20411" s="1131" t="s">
        <v>11068</v>
      </c>
      <c r="C20411" s="1122" t="s">
        <v>793</v>
      </c>
      <c r="D20411" s="1132" t="s">
        <v>13731</v>
      </c>
      <c r="E20411" s="1133">
        <v>149270</v>
      </c>
      <c r="F20411" s="96"/>
      <c r="G20411" s="1115">
        <f t="shared" si="326"/>
        <v>-149270</v>
      </c>
      <c r="H20411" s="1116" t="s">
        <v>13640</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13640</v>
      </c>
    </row>
    <row r="20413" spans="1:8" s="681" customFormat="1" ht="15" x14ac:dyDescent="0.2">
      <c r="A20413" s="1111">
        <v>45511</v>
      </c>
      <c r="B20413" s="1112" t="s">
        <v>103</v>
      </c>
      <c r="C20413" s="1113" t="s">
        <v>285</v>
      </c>
      <c r="D20413" s="1128" t="s">
        <v>13732</v>
      </c>
      <c r="E20413" s="96">
        <v>2000</v>
      </c>
      <c r="F20413" s="96"/>
      <c r="G20413" s="1115">
        <f t="shared" si="326"/>
        <v>-2000</v>
      </c>
      <c r="H20413" s="1116" t="s">
        <v>13640</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13640</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13640</v>
      </c>
    </row>
    <row r="20416" spans="1:8" s="681" customFormat="1" ht="15" customHeight="1" x14ac:dyDescent="0.2">
      <c r="A20416" s="1111">
        <v>45511</v>
      </c>
      <c r="B20416" s="1131" t="s">
        <v>103</v>
      </c>
      <c r="C20416" s="1122" t="s">
        <v>793</v>
      </c>
      <c r="D20416" s="1132" t="s">
        <v>13733</v>
      </c>
      <c r="E20416" s="1133">
        <v>7260</v>
      </c>
      <c r="F20416" s="96"/>
      <c r="G20416" s="1115">
        <f t="shared" si="326"/>
        <v>-7260</v>
      </c>
      <c r="H20416" s="1116" t="s">
        <v>13640</v>
      </c>
    </row>
    <row r="20417" spans="1:8" s="681" customFormat="1" ht="15" customHeight="1" x14ac:dyDescent="0.2">
      <c r="A20417" s="1111">
        <v>45511</v>
      </c>
      <c r="B20417" s="1112" t="s">
        <v>13240</v>
      </c>
      <c r="C20417" s="1113" t="s">
        <v>391</v>
      </c>
      <c r="D20417" s="1128" t="s">
        <v>6332</v>
      </c>
      <c r="E20417" s="96">
        <v>1000</v>
      </c>
      <c r="F20417" s="96"/>
      <c r="G20417" s="1115">
        <f t="shared" si="326"/>
        <v>-1000</v>
      </c>
      <c r="H20417" s="1116" t="s">
        <v>13640</v>
      </c>
    </row>
    <row r="20418" spans="1:8" s="681" customFormat="1" ht="15" x14ac:dyDescent="0.2">
      <c r="A20418" s="733">
        <v>45511</v>
      </c>
      <c r="B20418" s="40" t="s">
        <v>13098</v>
      </c>
      <c r="C20418" s="62" t="s">
        <v>391</v>
      </c>
      <c r="D20418" s="107" t="s">
        <v>4308</v>
      </c>
      <c r="E20418" s="57">
        <v>4800</v>
      </c>
      <c r="F20418" s="57"/>
      <c r="G20418" s="125">
        <f t="shared" si="326"/>
        <v>-4800</v>
      </c>
      <c r="H20418" s="704" t="s">
        <v>13640</v>
      </c>
    </row>
    <row r="20419" spans="1:8" s="681" customFormat="1" ht="15" x14ac:dyDescent="0.2">
      <c r="A20419" s="1111">
        <v>45512</v>
      </c>
      <c r="B20419" s="1131" t="s">
        <v>12388</v>
      </c>
      <c r="C20419" s="1122" t="s">
        <v>793</v>
      </c>
      <c r="D20419" s="1132" t="s">
        <v>13748</v>
      </c>
      <c r="E20419" s="1133">
        <v>220455</v>
      </c>
      <c r="F20419" s="96"/>
      <c r="G20419" s="1115">
        <f t="shared" si="326"/>
        <v>-220455</v>
      </c>
      <c r="H20419" s="1116" t="s">
        <v>13640</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13640</v>
      </c>
    </row>
    <row r="20421" spans="1:8" s="681" customFormat="1" ht="15" x14ac:dyDescent="0.2">
      <c r="A20421" s="1111">
        <v>45512</v>
      </c>
      <c r="B20421" s="1112" t="s">
        <v>103</v>
      </c>
      <c r="C20421" s="1113" t="s">
        <v>103</v>
      </c>
      <c r="D20421" s="1128" t="s">
        <v>9413</v>
      </c>
      <c r="E20421" s="96">
        <v>5000</v>
      </c>
      <c r="F20421" s="96"/>
      <c r="G20421" s="1115">
        <f t="shared" si="326"/>
        <v>-5000</v>
      </c>
      <c r="H20421" s="1116" t="s">
        <v>13640</v>
      </c>
    </row>
    <row r="20422" spans="1:8" s="681" customFormat="1" ht="15" x14ac:dyDescent="0.2">
      <c r="A20422" s="1111">
        <v>45512</v>
      </c>
      <c r="B20422" s="1112" t="s">
        <v>3944</v>
      </c>
      <c r="C20422" s="1113" t="s">
        <v>10972</v>
      </c>
      <c r="D20422" s="1128" t="s">
        <v>13734</v>
      </c>
      <c r="E20422" s="96">
        <v>300</v>
      </c>
      <c r="F20422" s="96"/>
      <c r="G20422" s="1115">
        <f t="shared" ref="G20422:G20485" si="327">F20422-E20422</f>
        <v>-300</v>
      </c>
      <c r="H20422" s="1116" t="s">
        <v>13640</v>
      </c>
    </row>
    <row r="20423" spans="1:8" s="681" customFormat="1" ht="15" x14ac:dyDescent="0.2">
      <c r="A20423" s="733">
        <v>45512</v>
      </c>
      <c r="B20423" s="40" t="s">
        <v>12783</v>
      </c>
      <c r="C20423" s="62" t="s">
        <v>10972</v>
      </c>
      <c r="D20423" s="107" t="s">
        <v>13735</v>
      </c>
      <c r="E20423" s="57">
        <v>10450</v>
      </c>
      <c r="F20423" s="57"/>
      <c r="G20423" s="125">
        <f t="shared" si="327"/>
        <v>-10450</v>
      </c>
      <c r="H20423" s="704" t="s">
        <v>13640</v>
      </c>
    </row>
    <row r="20424" spans="1:8" s="681" customFormat="1" ht="15" x14ac:dyDescent="0.2">
      <c r="A20424" s="733">
        <v>45512</v>
      </c>
      <c r="B20424" s="40" t="s">
        <v>13418</v>
      </c>
      <c r="C20424" s="62" t="s">
        <v>10972</v>
      </c>
      <c r="D20424" s="107" t="s">
        <v>14405</v>
      </c>
      <c r="E20424" s="57">
        <v>3300</v>
      </c>
      <c r="F20424" s="57"/>
      <c r="G20424" s="125">
        <f t="shared" si="327"/>
        <v>-3300</v>
      </c>
      <c r="H20424" s="704" t="s">
        <v>13640</v>
      </c>
    </row>
    <row r="20425" spans="1:8" s="681" customFormat="1" ht="15" x14ac:dyDescent="0.2">
      <c r="A20425" s="1111">
        <v>45512</v>
      </c>
      <c r="B20425" s="1112" t="s">
        <v>13418</v>
      </c>
      <c r="C20425" s="1113" t="s">
        <v>10972</v>
      </c>
      <c r="D20425" s="1128" t="s">
        <v>12662</v>
      </c>
      <c r="E20425" s="96">
        <v>300</v>
      </c>
      <c r="F20425" s="96"/>
      <c r="G20425" s="1115">
        <f t="shared" si="327"/>
        <v>-300</v>
      </c>
      <c r="H20425" s="1116" t="s">
        <v>13640</v>
      </c>
    </row>
    <row r="20426" spans="1:8" s="681" customFormat="1" ht="15" x14ac:dyDescent="0.2">
      <c r="A20426" s="733">
        <v>45512</v>
      </c>
      <c r="B20426" s="40" t="s">
        <v>11068</v>
      </c>
      <c r="C20426" s="62" t="s">
        <v>10972</v>
      </c>
      <c r="D20426" s="107" t="s">
        <v>13736</v>
      </c>
      <c r="E20426" s="57">
        <v>900</v>
      </c>
      <c r="F20426" s="57"/>
      <c r="G20426" s="125">
        <f t="shared" si="327"/>
        <v>-900</v>
      </c>
      <c r="H20426" s="704" t="s">
        <v>13640</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13640</v>
      </c>
    </row>
    <row r="20428" spans="1:8" s="681" customFormat="1" ht="15" x14ac:dyDescent="0.2">
      <c r="A20428" s="1111">
        <v>45512</v>
      </c>
      <c r="B20428" s="1112" t="s">
        <v>13297</v>
      </c>
      <c r="C20428" s="1113" t="s">
        <v>5409</v>
      </c>
      <c r="D20428" s="1128" t="s">
        <v>13406</v>
      </c>
      <c r="E20428" s="96">
        <v>5000</v>
      </c>
      <c r="F20428" s="96"/>
      <c r="G20428" s="1115">
        <f t="shared" si="327"/>
        <v>-5000</v>
      </c>
      <c r="H20428" s="1116" t="s">
        <v>13640</v>
      </c>
    </row>
    <row r="20429" spans="1:8" s="681" customFormat="1" ht="15" x14ac:dyDescent="0.2">
      <c r="A20429" s="1111">
        <v>45512</v>
      </c>
      <c r="B20429" s="1112" t="s">
        <v>3945</v>
      </c>
      <c r="C20429" s="1113" t="s">
        <v>391</v>
      </c>
      <c r="D20429" s="1128" t="s">
        <v>13737</v>
      </c>
      <c r="E20429" s="96">
        <v>7000</v>
      </c>
      <c r="F20429" s="96"/>
      <c r="G20429" s="1115">
        <f t="shared" si="327"/>
        <v>-7000</v>
      </c>
      <c r="H20429" s="1116" t="s">
        <v>13640</v>
      </c>
    </row>
    <row r="20430" spans="1:8" s="681" customFormat="1" ht="15" x14ac:dyDescent="0.2">
      <c r="A20430" s="1111">
        <v>45512</v>
      </c>
      <c r="B20430" s="1112" t="s">
        <v>13418</v>
      </c>
      <c r="C20430" s="1113" t="s">
        <v>5740</v>
      </c>
      <c r="D20430" s="1128" t="s">
        <v>369</v>
      </c>
      <c r="E20430" s="96">
        <v>900</v>
      </c>
      <c r="F20430" s="96"/>
      <c r="G20430" s="1115">
        <f t="shared" si="327"/>
        <v>-900</v>
      </c>
      <c r="H20430" s="1116" t="s">
        <v>13640</v>
      </c>
    </row>
    <row r="20431" spans="1:8" s="681" customFormat="1" ht="15" x14ac:dyDescent="0.2">
      <c r="A20431" s="733">
        <v>45512</v>
      </c>
      <c r="B20431" s="40" t="s">
        <v>12594</v>
      </c>
      <c r="C20431" s="62" t="s">
        <v>13738</v>
      </c>
      <c r="D20431" s="107" t="s">
        <v>13739</v>
      </c>
      <c r="E20431" s="57">
        <v>32000</v>
      </c>
      <c r="F20431" s="57"/>
      <c r="G20431" s="125">
        <f t="shared" si="327"/>
        <v>-32000</v>
      </c>
      <c r="H20431" s="704" t="s">
        <v>13640</v>
      </c>
    </row>
    <row r="20432" spans="1:8" s="681" customFormat="1" ht="15" x14ac:dyDescent="0.2">
      <c r="A20432" s="733">
        <v>45512</v>
      </c>
      <c r="B20432" s="40" t="s">
        <v>13213</v>
      </c>
      <c r="C20432" s="62" t="s">
        <v>3144</v>
      </c>
      <c r="D20432" s="107" t="s">
        <v>13740</v>
      </c>
      <c r="E20432" s="57">
        <v>34000</v>
      </c>
      <c r="F20432" s="57"/>
      <c r="G20432" s="125">
        <f t="shared" si="327"/>
        <v>-34000</v>
      </c>
      <c r="H20432" s="704" t="s">
        <v>13640</v>
      </c>
    </row>
    <row r="20433" spans="1:8" s="681" customFormat="1" ht="15" x14ac:dyDescent="0.2">
      <c r="A20433" s="733">
        <v>45512</v>
      </c>
      <c r="B20433" s="40" t="s">
        <v>13213</v>
      </c>
      <c r="C20433" s="62" t="s">
        <v>3144</v>
      </c>
      <c r="D20433" s="107" t="s">
        <v>13741</v>
      </c>
      <c r="E20433" s="57">
        <v>49870</v>
      </c>
      <c r="F20433" s="57"/>
      <c r="G20433" s="125">
        <f t="shared" si="327"/>
        <v>-49870</v>
      </c>
      <c r="H20433" s="704" t="s">
        <v>13640</v>
      </c>
    </row>
    <row r="20434" spans="1:8" s="681" customFormat="1" ht="15" x14ac:dyDescent="0.2">
      <c r="A20434" s="733">
        <v>45512</v>
      </c>
      <c r="B20434" s="40" t="s">
        <v>13522</v>
      </c>
      <c r="C20434" s="62" t="s">
        <v>3144</v>
      </c>
      <c r="D20434" s="107" t="s">
        <v>13750</v>
      </c>
      <c r="E20434" s="57">
        <v>300000</v>
      </c>
      <c r="F20434" s="57"/>
      <c r="G20434" s="125">
        <f t="shared" si="327"/>
        <v>-300000</v>
      </c>
      <c r="H20434" s="704" t="s">
        <v>13640</v>
      </c>
    </row>
    <row r="20435" spans="1:8" s="681" customFormat="1" ht="15" x14ac:dyDescent="0.2">
      <c r="A20435" s="733">
        <v>45512</v>
      </c>
      <c r="B20435" s="40" t="s">
        <v>13213</v>
      </c>
      <c r="C20435" s="633" t="s">
        <v>3148</v>
      </c>
      <c r="D20435" s="916" t="s">
        <v>13851</v>
      </c>
      <c r="E20435" s="734">
        <v>10500</v>
      </c>
      <c r="F20435" s="57"/>
      <c r="G20435" s="125">
        <f t="shared" si="327"/>
        <v>-10500</v>
      </c>
      <c r="H20435" s="704" t="s">
        <v>13640</v>
      </c>
    </row>
    <row r="20436" spans="1:8" s="681" customFormat="1" ht="15" x14ac:dyDescent="0.2">
      <c r="A20436" s="733">
        <v>45512</v>
      </c>
      <c r="B20436" s="40" t="s">
        <v>13098</v>
      </c>
      <c r="C20436" s="633" t="s">
        <v>3148</v>
      </c>
      <c r="D20436" s="916" t="s">
        <v>13851</v>
      </c>
      <c r="E20436" s="734">
        <v>10500</v>
      </c>
      <c r="F20436" s="57"/>
      <c r="G20436" s="125">
        <f t="shared" si="327"/>
        <v>-10500</v>
      </c>
      <c r="H20436" s="704" t="s">
        <v>13640</v>
      </c>
    </row>
    <row r="20437" spans="1:8" s="681" customFormat="1" ht="15" x14ac:dyDescent="0.2">
      <c r="A20437" s="733">
        <v>45512</v>
      </c>
      <c r="B20437" s="40" t="s">
        <v>10220</v>
      </c>
      <c r="C20437" s="633" t="s">
        <v>3148</v>
      </c>
      <c r="D20437" s="916" t="s">
        <v>13851</v>
      </c>
      <c r="E20437" s="734">
        <v>10500</v>
      </c>
      <c r="F20437" s="57"/>
      <c r="G20437" s="125">
        <f t="shared" si="327"/>
        <v>-10500</v>
      </c>
      <c r="H20437" s="704" t="s">
        <v>13640</v>
      </c>
    </row>
    <row r="20438" spans="1:8" s="681" customFormat="1" ht="15" x14ac:dyDescent="0.2">
      <c r="A20438" s="733">
        <v>45512</v>
      </c>
      <c r="B20438" s="40" t="s">
        <v>12388</v>
      </c>
      <c r="C20438" s="633" t="s">
        <v>3148</v>
      </c>
      <c r="D20438" s="916" t="s">
        <v>13851</v>
      </c>
      <c r="E20438" s="734">
        <v>10500</v>
      </c>
      <c r="F20438" s="57"/>
      <c r="G20438" s="125">
        <f t="shared" si="327"/>
        <v>-10500</v>
      </c>
      <c r="H20438" s="704" t="s">
        <v>13640</v>
      </c>
    </row>
    <row r="20439" spans="1:8" s="681" customFormat="1" ht="15" x14ac:dyDescent="0.2">
      <c r="A20439" s="1111">
        <v>45513</v>
      </c>
      <c r="B20439" s="1112" t="s">
        <v>13418</v>
      </c>
      <c r="C20439" s="1113" t="s">
        <v>5740</v>
      </c>
      <c r="D20439" s="1128" t="s">
        <v>369</v>
      </c>
      <c r="E20439" s="96">
        <v>2300</v>
      </c>
      <c r="F20439" s="96"/>
      <c r="G20439" s="1115">
        <f t="shared" si="327"/>
        <v>-2300</v>
      </c>
      <c r="H20439" s="1116" t="s">
        <v>13640</v>
      </c>
    </row>
    <row r="20440" spans="1:8" s="681" customFormat="1" ht="15" x14ac:dyDescent="0.2">
      <c r="A20440" s="1111">
        <v>45513</v>
      </c>
      <c r="B20440" s="1112" t="s">
        <v>13240</v>
      </c>
      <c r="C20440" s="1113" t="s">
        <v>5740</v>
      </c>
      <c r="D20440" s="1128" t="s">
        <v>369</v>
      </c>
      <c r="E20440" s="96">
        <v>2300</v>
      </c>
      <c r="F20440" s="96"/>
      <c r="G20440" s="1115">
        <f t="shared" si="327"/>
        <v>-2300</v>
      </c>
      <c r="H20440" s="1116" t="s">
        <v>13640</v>
      </c>
    </row>
    <row r="20441" spans="1:8" s="681" customFormat="1" ht="15" x14ac:dyDescent="0.2">
      <c r="A20441" s="733">
        <v>45513</v>
      </c>
      <c r="B20441" s="40" t="s">
        <v>11068</v>
      </c>
      <c r="C20441" s="62" t="s">
        <v>10972</v>
      </c>
      <c r="D20441" s="107" t="s">
        <v>13751</v>
      </c>
      <c r="E20441" s="57">
        <v>26600</v>
      </c>
      <c r="F20441" s="57"/>
      <c r="G20441" s="125">
        <f t="shared" si="327"/>
        <v>-26600</v>
      </c>
      <c r="H20441" s="704" t="s">
        <v>13640</v>
      </c>
    </row>
    <row r="20442" spans="1:8" s="681" customFormat="1" ht="15" x14ac:dyDescent="0.2">
      <c r="A20442" s="733">
        <v>45513</v>
      </c>
      <c r="B20442" s="40" t="s">
        <v>103</v>
      </c>
      <c r="C20442" s="62" t="s">
        <v>103</v>
      </c>
      <c r="D20442" s="107" t="s">
        <v>13752</v>
      </c>
      <c r="E20442" s="57">
        <v>2000</v>
      </c>
      <c r="F20442" s="57"/>
      <c r="G20442" s="125">
        <f t="shared" si="327"/>
        <v>-2000</v>
      </c>
      <c r="H20442" s="704" t="s">
        <v>13640</v>
      </c>
    </row>
    <row r="20443" spans="1:8" s="681" customFormat="1" ht="15" x14ac:dyDescent="0.2">
      <c r="A20443" s="733">
        <v>45513</v>
      </c>
      <c r="B20443" s="40" t="s">
        <v>13098</v>
      </c>
      <c r="C20443" s="62" t="s">
        <v>10972</v>
      </c>
      <c r="D20443" s="107" t="s">
        <v>13753</v>
      </c>
      <c r="E20443" s="57">
        <v>7880</v>
      </c>
      <c r="F20443" s="57"/>
      <c r="G20443" s="125">
        <f t="shared" si="327"/>
        <v>-7880</v>
      </c>
      <c r="H20443" s="704" t="s">
        <v>13640</v>
      </c>
    </row>
    <row r="20444" spans="1:8" s="681" customFormat="1" ht="15" x14ac:dyDescent="0.2">
      <c r="A20444" s="733">
        <v>45513</v>
      </c>
      <c r="B20444" s="40" t="s">
        <v>11068</v>
      </c>
      <c r="C20444" s="62" t="s">
        <v>10972</v>
      </c>
      <c r="D20444" s="107" t="s">
        <v>13754</v>
      </c>
      <c r="E20444" s="57">
        <v>8000</v>
      </c>
      <c r="F20444" s="57"/>
      <c r="G20444" s="125">
        <f t="shared" si="327"/>
        <v>-8000</v>
      </c>
      <c r="H20444" s="704" t="s">
        <v>13640</v>
      </c>
    </row>
    <row r="20445" spans="1:8" s="681" customFormat="1" ht="15" x14ac:dyDescent="0.2">
      <c r="A20445" s="733">
        <v>45513</v>
      </c>
      <c r="B20445" s="40" t="s">
        <v>13639</v>
      </c>
      <c r="C20445" s="62" t="s">
        <v>10972</v>
      </c>
      <c r="D20445" s="107" t="s">
        <v>13755</v>
      </c>
      <c r="E20445" s="57">
        <v>2250</v>
      </c>
      <c r="F20445" s="57"/>
      <c r="G20445" s="125">
        <f t="shared" si="327"/>
        <v>-2250</v>
      </c>
      <c r="H20445" s="704" t="s">
        <v>13640</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13640</v>
      </c>
    </row>
    <row r="20447" spans="1:8" s="681" customFormat="1" ht="15" x14ac:dyDescent="0.2">
      <c r="A20447" s="1111">
        <v>45513</v>
      </c>
      <c r="B20447" s="1112" t="s">
        <v>103</v>
      </c>
      <c r="C20447" s="1113" t="s">
        <v>103</v>
      </c>
      <c r="D20447" s="1128" t="s">
        <v>9413</v>
      </c>
      <c r="E20447" s="96">
        <v>4000</v>
      </c>
      <c r="F20447" s="96"/>
      <c r="G20447" s="1115">
        <f t="shared" si="327"/>
        <v>-4000</v>
      </c>
      <c r="H20447" s="1116" t="s">
        <v>13640</v>
      </c>
    </row>
    <row r="20448" spans="1:8" s="681" customFormat="1" ht="15" x14ac:dyDescent="0.2">
      <c r="A20448" s="733">
        <v>45513</v>
      </c>
      <c r="B20448" s="40" t="s">
        <v>13418</v>
      </c>
      <c r="C20448" s="62" t="s">
        <v>13756</v>
      </c>
      <c r="D20448" s="107" t="s">
        <v>13757</v>
      </c>
      <c r="E20448" s="57">
        <v>32000</v>
      </c>
      <c r="F20448" s="57"/>
      <c r="G20448" s="125">
        <f t="shared" si="327"/>
        <v>-32000</v>
      </c>
      <c r="H20448" s="704" t="s">
        <v>13640</v>
      </c>
    </row>
    <row r="20449" spans="1:8" s="681" customFormat="1" ht="15" x14ac:dyDescent="0.2">
      <c r="A20449" s="733">
        <v>45513</v>
      </c>
      <c r="B20449" s="40" t="s">
        <v>12671</v>
      </c>
      <c r="C20449" s="62" t="s">
        <v>14</v>
      </c>
      <c r="D20449" s="107" t="s">
        <v>13758</v>
      </c>
      <c r="E20449" s="57">
        <v>40000</v>
      </c>
      <c r="F20449" s="57"/>
      <c r="G20449" s="125">
        <f t="shared" si="327"/>
        <v>-40000</v>
      </c>
      <c r="H20449" s="704" t="s">
        <v>13640</v>
      </c>
    </row>
    <row r="20450" spans="1:8" s="681" customFormat="1" ht="15" x14ac:dyDescent="0.2">
      <c r="A20450" s="733">
        <v>45513</v>
      </c>
      <c r="B20450" s="40" t="s">
        <v>13165</v>
      </c>
      <c r="C20450" s="62" t="s">
        <v>3144</v>
      </c>
      <c r="D20450" s="107" t="s">
        <v>13855</v>
      </c>
      <c r="E20450" s="57">
        <v>10500</v>
      </c>
      <c r="F20450" s="57"/>
      <c r="G20450" s="125">
        <f t="shared" si="327"/>
        <v>-10500</v>
      </c>
      <c r="H20450" s="704" t="s">
        <v>13640</v>
      </c>
    </row>
    <row r="20451" spans="1:8" s="681" customFormat="1" ht="15" x14ac:dyDescent="0.2">
      <c r="A20451" s="733">
        <v>45513</v>
      </c>
      <c r="B20451" s="40" t="s">
        <v>8856</v>
      </c>
      <c r="C20451" s="633" t="s">
        <v>13760</v>
      </c>
      <c r="D20451" s="916" t="s">
        <v>13852</v>
      </c>
      <c r="E20451" s="734">
        <v>15600</v>
      </c>
      <c r="F20451" s="57"/>
      <c r="G20451" s="125">
        <f t="shared" si="327"/>
        <v>-15600</v>
      </c>
      <c r="H20451" s="704" t="s">
        <v>13640</v>
      </c>
    </row>
    <row r="20452" spans="1:8" s="681" customFormat="1" ht="15" x14ac:dyDescent="0.2">
      <c r="A20452" s="733">
        <v>45513</v>
      </c>
      <c r="B20452" s="40" t="s">
        <v>10459</v>
      </c>
      <c r="C20452" s="633" t="s">
        <v>13760</v>
      </c>
      <c r="D20452" s="916" t="s">
        <v>13852</v>
      </c>
      <c r="E20452" s="734">
        <v>4500</v>
      </c>
      <c r="F20452" s="57"/>
      <c r="G20452" s="125">
        <f t="shared" si="327"/>
        <v>-4500</v>
      </c>
      <c r="H20452" s="704" t="s">
        <v>13640</v>
      </c>
    </row>
    <row r="20453" spans="1:8" s="681" customFormat="1" ht="15" x14ac:dyDescent="0.2">
      <c r="A20453" s="733">
        <v>45513</v>
      </c>
      <c r="B20453" s="40" t="s">
        <v>10220</v>
      </c>
      <c r="C20453" s="633" t="s">
        <v>13760</v>
      </c>
      <c r="D20453" s="916" t="s">
        <v>13852</v>
      </c>
      <c r="E20453" s="734">
        <v>86852</v>
      </c>
      <c r="F20453" s="57"/>
      <c r="G20453" s="125">
        <f t="shared" si="327"/>
        <v>-86852</v>
      </c>
      <c r="H20453" s="704" t="s">
        <v>13640</v>
      </c>
    </row>
    <row r="20454" spans="1:8" s="681" customFormat="1" ht="15" x14ac:dyDescent="0.2">
      <c r="A20454" s="733">
        <v>45513</v>
      </c>
      <c r="B20454" s="40" t="s">
        <v>10559</v>
      </c>
      <c r="C20454" s="633" t="s">
        <v>13760</v>
      </c>
      <c r="D20454" s="916" t="s">
        <v>13852</v>
      </c>
      <c r="E20454" s="734">
        <v>33900</v>
      </c>
      <c r="F20454" s="57"/>
      <c r="G20454" s="125">
        <f t="shared" si="327"/>
        <v>-33900</v>
      </c>
      <c r="H20454" s="704" t="s">
        <v>13640</v>
      </c>
    </row>
    <row r="20455" spans="1:8" s="681" customFormat="1" ht="15" x14ac:dyDescent="0.2">
      <c r="A20455" s="733">
        <v>45513</v>
      </c>
      <c r="B20455" s="40" t="s">
        <v>9344</v>
      </c>
      <c r="C20455" s="633" t="s">
        <v>13760</v>
      </c>
      <c r="D20455" s="916" t="s">
        <v>13852</v>
      </c>
      <c r="E20455" s="734">
        <v>29000</v>
      </c>
      <c r="F20455" s="57"/>
      <c r="G20455" s="125">
        <f t="shared" si="327"/>
        <v>-29000</v>
      </c>
      <c r="H20455" s="704" t="s">
        <v>13640</v>
      </c>
    </row>
    <row r="20456" spans="1:8" s="681" customFormat="1" ht="15" x14ac:dyDescent="0.2">
      <c r="A20456" s="733">
        <v>45513</v>
      </c>
      <c r="B20456" s="40" t="s">
        <v>11488</v>
      </c>
      <c r="C20456" s="633" t="s">
        <v>13760</v>
      </c>
      <c r="D20456" s="916" t="s">
        <v>13852</v>
      </c>
      <c r="E20456" s="734">
        <v>30148</v>
      </c>
      <c r="F20456" s="57"/>
      <c r="G20456" s="125">
        <f t="shared" si="327"/>
        <v>-30148</v>
      </c>
      <c r="H20456" s="704" t="s">
        <v>13640</v>
      </c>
    </row>
    <row r="20457" spans="1:8" s="681" customFormat="1" ht="15" x14ac:dyDescent="0.2">
      <c r="A20457" s="733">
        <v>45514</v>
      </c>
      <c r="B20457" s="40" t="s">
        <v>13240</v>
      </c>
      <c r="C20457" s="62" t="s">
        <v>9537</v>
      </c>
      <c r="D20457" s="107" t="s">
        <v>13763</v>
      </c>
      <c r="E20457" s="57">
        <v>50000</v>
      </c>
      <c r="F20457" s="57"/>
      <c r="G20457" s="125">
        <f t="shared" si="327"/>
        <v>-50000</v>
      </c>
      <c r="H20457" s="704" t="s">
        <v>13640</v>
      </c>
    </row>
    <row r="20458" spans="1:8" s="681" customFormat="1" ht="15" x14ac:dyDescent="0.2">
      <c r="A20458" s="1111">
        <v>45514</v>
      </c>
      <c r="B20458" s="1131" t="s">
        <v>13240</v>
      </c>
      <c r="C20458" s="1122" t="s">
        <v>793</v>
      </c>
      <c r="D20458" s="1132" t="s">
        <v>13765</v>
      </c>
      <c r="E20458" s="1133">
        <v>70000</v>
      </c>
      <c r="F20458" s="96"/>
      <c r="G20458" s="1115">
        <f t="shared" si="327"/>
        <v>-70000</v>
      </c>
      <c r="H20458" s="1116" t="s">
        <v>13640</v>
      </c>
    </row>
    <row r="20459" spans="1:8" s="681" customFormat="1" ht="15" x14ac:dyDescent="0.2">
      <c r="A20459" s="1111">
        <v>45514</v>
      </c>
      <c r="B20459" s="1131" t="s">
        <v>13522</v>
      </c>
      <c r="C20459" s="1122" t="s">
        <v>793</v>
      </c>
      <c r="D20459" s="1132" t="s">
        <v>13764</v>
      </c>
      <c r="E20459" s="1133">
        <v>58065</v>
      </c>
      <c r="F20459" s="96"/>
      <c r="G20459" s="1115">
        <f t="shared" si="327"/>
        <v>-58065</v>
      </c>
      <c r="H20459" s="1116" t="s">
        <v>13640</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13640</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13640</v>
      </c>
    </row>
    <row r="20462" spans="1:8" s="681" customFormat="1" ht="15" x14ac:dyDescent="0.2">
      <c r="A20462" s="1111">
        <v>45514</v>
      </c>
      <c r="B20462" s="1112" t="s">
        <v>13418</v>
      </c>
      <c r="C20462" s="1113" t="s">
        <v>5740</v>
      </c>
      <c r="D20462" s="1128" t="s">
        <v>369</v>
      </c>
      <c r="E20462" s="96">
        <v>1700</v>
      </c>
      <c r="F20462" s="96"/>
      <c r="G20462" s="1115">
        <f t="shared" si="327"/>
        <v>-1700</v>
      </c>
      <c r="H20462" s="1116" t="s">
        <v>13640</v>
      </c>
    </row>
    <row r="20463" spans="1:8" s="681" customFormat="1" ht="15" customHeight="1" x14ac:dyDescent="0.2">
      <c r="A20463" s="1111">
        <v>45514</v>
      </c>
      <c r="B20463" s="1112" t="s">
        <v>13639</v>
      </c>
      <c r="C20463" s="1113" t="s">
        <v>5740</v>
      </c>
      <c r="D20463" s="1128" t="s">
        <v>369</v>
      </c>
      <c r="E20463" s="96">
        <v>800</v>
      </c>
      <c r="F20463" s="96"/>
      <c r="G20463" s="1115">
        <f t="shared" si="327"/>
        <v>-800</v>
      </c>
      <c r="H20463" s="1116" t="s">
        <v>13640</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13640</v>
      </c>
    </row>
    <row r="20465" spans="1:8" s="681" customFormat="1" ht="15" customHeight="1" x14ac:dyDescent="0.2">
      <c r="A20465" s="733">
        <v>45514</v>
      </c>
      <c r="B20465" s="40" t="s">
        <v>12783</v>
      </c>
      <c r="C20465" s="62" t="s">
        <v>13543</v>
      </c>
      <c r="D20465" s="107" t="s">
        <v>13766</v>
      </c>
      <c r="E20465" s="57">
        <v>30000</v>
      </c>
      <c r="F20465" s="57"/>
      <c r="G20465" s="125">
        <f t="shared" si="327"/>
        <v>-30000</v>
      </c>
      <c r="H20465" s="704" t="s">
        <v>13640</v>
      </c>
    </row>
    <row r="20466" spans="1:8" s="681" customFormat="1" ht="15" customHeight="1" x14ac:dyDescent="0.2">
      <c r="A20466" s="1111">
        <v>45514</v>
      </c>
      <c r="B20466" s="1112" t="s">
        <v>13418</v>
      </c>
      <c r="C20466" s="1113" t="s">
        <v>13767</v>
      </c>
      <c r="D20466" s="1128" t="s">
        <v>13766</v>
      </c>
      <c r="E20466" s="96">
        <v>10000</v>
      </c>
      <c r="F20466" s="96"/>
      <c r="G20466" s="1115">
        <f t="shared" si="327"/>
        <v>-10000</v>
      </c>
      <c r="H20466" s="1116" t="s">
        <v>13640</v>
      </c>
    </row>
    <row r="20467" spans="1:8" s="681" customFormat="1" ht="15" x14ac:dyDescent="0.2">
      <c r="A20467" s="1111">
        <v>45514</v>
      </c>
      <c r="B20467" s="1112" t="s">
        <v>13098</v>
      </c>
      <c r="C20467" s="1113" t="s">
        <v>5740</v>
      </c>
      <c r="D20467" s="1128" t="s">
        <v>13604</v>
      </c>
      <c r="E20467" s="96">
        <v>800</v>
      </c>
      <c r="F20467" s="96"/>
      <c r="G20467" s="1115">
        <f t="shared" si="327"/>
        <v>-800</v>
      </c>
      <c r="H20467" s="1116" t="s">
        <v>13640</v>
      </c>
    </row>
    <row r="20468" spans="1:8" s="681" customFormat="1" ht="15" x14ac:dyDescent="0.2">
      <c r="A20468" s="1111">
        <v>45514</v>
      </c>
      <c r="B20468" s="1112" t="s">
        <v>13418</v>
      </c>
      <c r="C20468" s="1113" t="s">
        <v>391</v>
      </c>
      <c r="D20468" s="1128" t="s">
        <v>13768</v>
      </c>
      <c r="E20468" s="96">
        <v>200</v>
      </c>
      <c r="F20468" s="96"/>
      <c r="G20468" s="1115">
        <f t="shared" si="327"/>
        <v>-200</v>
      </c>
      <c r="H20468" s="1116" t="s">
        <v>13640</v>
      </c>
    </row>
    <row r="20469" spans="1:8" s="681" customFormat="1" ht="15" x14ac:dyDescent="0.2">
      <c r="A20469" s="733">
        <v>45514</v>
      </c>
      <c r="B20469" s="40" t="s">
        <v>13240</v>
      </c>
      <c r="C20469" s="62" t="s">
        <v>10972</v>
      </c>
      <c r="D20469" s="107" t="s">
        <v>13761</v>
      </c>
      <c r="E20469" s="57">
        <v>20000</v>
      </c>
      <c r="F20469" s="57"/>
      <c r="G20469" s="125">
        <f t="shared" si="327"/>
        <v>-20000</v>
      </c>
      <c r="H20469" s="704" t="s">
        <v>13640</v>
      </c>
    </row>
    <row r="20470" spans="1:8" s="681" customFormat="1" ht="15" x14ac:dyDescent="0.2">
      <c r="A20470" s="733">
        <v>45514</v>
      </c>
      <c r="B20470" s="40" t="s">
        <v>12594</v>
      </c>
      <c r="C20470" s="62" t="s">
        <v>12336</v>
      </c>
      <c r="D20470" s="107" t="s">
        <v>13762</v>
      </c>
      <c r="E20470" s="57">
        <v>30000</v>
      </c>
      <c r="F20470" s="57"/>
      <c r="G20470" s="125">
        <f t="shared" si="327"/>
        <v>-30000</v>
      </c>
      <c r="H20470" s="704" t="s">
        <v>13640</v>
      </c>
    </row>
    <row r="20471" spans="1:8" s="681" customFormat="1" ht="15" x14ac:dyDescent="0.2">
      <c r="A20471" s="733">
        <v>45514</v>
      </c>
      <c r="B20471" s="1068" t="s">
        <v>13522</v>
      </c>
      <c r="C20471" s="1047" t="s">
        <v>1229</v>
      </c>
      <c r="D20471" s="1069" t="s">
        <v>13759</v>
      </c>
      <c r="E20471" s="1070">
        <v>110550</v>
      </c>
      <c r="F20471" s="57"/>
      <c r="G20471" s="125">
        <f t="shared" si="327"/>
        <v>-110550</v>
      </c>
      <c r="H20471" s="704" t="s">
        <v>13640</v>
      </c>
    </row>
    <row r="20472" spans="1:8" s="681" customFormat="1" ht="15" x14ac:dyDescent="0.2">
      <c r="A20472" s="1111">
        <v>45514</v>
      </c>
      <c r="B20472" s="1112" t="s">
        <v>13213</v>
      </c>
      <c r="C20472" s="1113" t="s">
        <v>5740</v>
      </c>
      <c r="D20472" s="1128" t="s">
        <v>369</v>
      </c>
      <c r="E20472" s="96">
        <v>500</v>
      </c>
      <c r="F20472" s="96"/>
      <c r="G20472" s="1115">
        <f t="shared" si="327"/>
        <v>-500</v>
      </c>
      <c r="H20472" s="1116" t="s">
        <v>13640</v>
      </c>
    </row>
    <row r="20473" spans="1:8" s="681" customFormat="1" ht="15" x14ac:dyDescent="0.2">
      <c r="A20473" s="1111">
        <v>45514</v>
      </c>
      <c r="B20473" s="1131" t="s">
        <v>10889</v>
      </c>
      <c r="C20473" s="1122" t="s">
        <v>793</v>
      </c>
      <c r="D20473" s="1132" t="s">
        <v>13777</v>
      </c>
      <c r="E20473" s="1133">
        <v>15600</v>
      </c>
      <c r="F20473" s="96"/>
      <c r="G20473" s="1115">
        <f t="shared" si="327"/>
        <v>-15600</v>
      </c>
      <c r="H20473" s="1116" t="s">
        <v>13640</v>
      </c>
    </row>
    <row r="20474" spans="1:8" s="681" customFormat="1" ht="15" x14ac:dyDescent="0.2">
      <c r="A20474" s="733">
        <v>45514</v>
      </c>
      <c r="B20474" s="40" t="s">
        <v>13098</v>
      </c>
      <c r="C20474" s="62" t="s">
        <v>13769</v>
      </c>
      <c r="D20474" s="107" t="s">
        <v>13770</v>
      </c>
      <c r="E20474" s="57">
        <v>100000</v>
      </c>
      <c r="F20474" s="57"/>
      <c r="G20474" s="125">
        <f t="shared" si="327"/>
        <v>-100000</v>
      </c>
      <c r="H20474" s="704" t="s">
        <v>13640</v>
      </c>
    </row>
    <row r="20475" spans="1:8" s="681" customFormat="1" ht="15" x14ac:dyDescent="0.2">
      <c r="A20475" s="733">
        <v>45514</v>
      </c>
      <c r="B20475" s="40" t="s">
        <v>13213</v>
      </c>
      <c r="C20475" s="62" t="s">
        <v>13769</v>
      </c>
      <c r="D20475" s="107" t="s">
        <v>13770</v>
      </c>
      <c r="E20475" s="57">
        <v>100000</v>
      </c>
      <c r="F20475" s="57"/>
      <c r="G20475" s="125">
        <f t="shared" si="327"/>
        <v>-100000</v>
      </c>
      <c r="H20475" s="704" t="s">
        <v>13640</v>
      </c>
    </row>
    <row r="20476" spans="1:8" s="681" customFormat="1" ht="15" x14ac:dyDescent="0.2">
      <c r="A20476" s="733">
        <v>45514</v>
      </c>
      <c r="B20476" s="40" t="s">
        <v>13240</v>
      </c>
      <c r="C20476" s="62" t="s">
        <v>11602</v>
      </c>
      <c r="D20476" s="107" t="s">
        <v>13774</v>
      </c>
      <c r="E20476" s="57">
        <v>65000</v>
      </c>
      <c r="F20476" s="57"/>
      <c r="G20476" s="125">
        <f t="shared" si="327"/>
        <v>-65000</v>
      </c>
      <c r="H20476" s="704" t="s">
        <v>13640</v>
      </c>
    </row>
    <row r="20477" spans="1:8" s="681" customFormat="1" ht="15" x14ac:dyDescent="0.2">
      <c r="A20477" s="733">
        <v>45514</v>
      </c>
      <c r="B20477" s="40" t="s">
        <v>13418</v>
      </c>
      <c r="C20477" s="62" t="s">
        <v>13419</v>
      </c>
      <c r="D20477" s="107" t="s">
        <v>10709</v>
      </c>
      <c r="E20477" s="57">
        <v>100000</v>
      </c>
      <c r="F20477" s="57"/>
      <c r="G20477" s="125">
        <f t="shared" si="327"/>
        <v>-100000</v>
      </c>
      <c r="H20477" s="704" t="s">
        <v>13640</v>
      </c>
    </row>
    <row r="20478" spans="1:8" s="681" customFormat="1" ht="15" x14ac:dyDescent="0.2">
      <c r="A20478" s="733">
        <v>45515</v>
      </c>
      <c r="B20478" s="40" t="s">
        <v>13522</v>
      </c>
      <c r="C20478" s="62" t="s">
        <v>3144</v>
      </c>
      <c r="D20478" s="107" t="s">
        <v>13775</v>
      </c>
      <c r="E20478" s="57">
        <v>50000</v>
      </c>
      <c r="F20478" s="57"/>
      <c r="G20478" s="125">
        <f t="shared" si="327"/>
        <v>-50000</v>
      </c>
      <c r="H20478" s="704" t="s">
        <v>13640</v>
      </c>
    </row>
    <row r="20479" spans="1:8" s="681" customFormat="1" ht="15" x14ac:dyDescent="0.2">
      <c r="A20479" s="733">
        <v>45515</v>
      </c>
      <c r="B20479" s="40" t="s">
        <v>13297</v>
      </c>
      <c r="C20479" s="62" t="s">
        <v>3144</v>
      </c>
      <c r="D20479" s="107" t="s">
        <v>13776</v>
      </c>
      <c r="E20479" s="57">
        <v>61675</v>
      </c>
      <c r="F20479" s="57"/>
      <c r="G20479" s="125">
        <f t="shared" si="327"/>
        <v>-61675</v>
      </c>
      <c r="H20479" s="704" t="s">
        <v>13640</v>
      </c>
    </row>
    <row r="20480" spans="1:8" s="681" customFormat="1" ht="15" x14ac:dyDescent="0.2">
      <c r="A20480" s="1111">
        <v>45516</v>
      </c>
      <c r="B20480" s="1112" t="s">
        <v>103</v>
      </c>
      <c r="C20480" s="1113" t="s">
        <v>103</v>
      </c>
      <c r="D20480" s="1128" t="s">
        <v>9413</v>
      </c>
      <c r="E20480" s="96">
        <v>5000</v>
      </c>
      <c r="F20480" s="96"/>
      <c r="G20480" s="1115">
        <f t="shared" si="327"/>
        <v>-5000</v>
      </c>
      <c r="H20480" s="1116" t="s">
        <v>13640</v>
      </c>
    </row>
    <row r="20481" spans="1:8" s="681" customFormat="1" ht="15" x14ac:dyDescent="0.2">
      <c r="A20481" s="733">
        <v>45516</v>
      </c>
      <c r="B20481" s="40" t="s">
        <v>13240</v>
      </c>
      <c r="C20481" s="62" t="s">
        <v>10972</v>
      </c>
      <c r="D20481" s="107" t="s">
        <v>13778</v>
      </c>
      <c r="E20481" s="57">
        <v>9000</v>
      </c>
      <c r="F20481" s="57"/>
      <c r="G20481" s="125">
        <f t="shared" si="327"/>
        <v>-9000</v>
      </c>
      <c r="H20481" s="704" t="s">
        <v>13640</v>
      </c>
    </row>
    <row r="20482" spans="1:8" s="681" customFormat="1" ht="15" x14ac:dyDescent="0.2">
      <c r="A20482" s="733">
        <v>45516</v>
      </c>
      <c r="B20482" s="40" t="s">
        <v>13418</v>
      </c>
      <c r="C20482" s="62" t="s">
        <v>10972</v>
      </c>
      <c r="D20482" s="107" t="s">
        <v>13779</v>
      </c>
      <c r="E20482" s="57">
        <v>18200</v>
      </c>
      <c r="F20482" s="57"/>
      <c r="G20482" s="125">
        <f t="shared" si="327"/>
        <v>-18200</v>
      </c>
      <c r="H20482" s="704" t="s">
        <v>13640</v>
      </c>
    </row>
    <row r="20483" spans="1:8" s="681" customFormat="1" ht="15" x14ac:dyDescent="0.2">
      <c r="A20483" s="733">
        <v>45516</v>
      </c>
      <c r="B20483" s="40" t="s">
        <v>12783</v>
      </c>
      <c r="C20483" s="62" t="s">
        <v>10972</v>
      </c>
      <c r="D20483" s="107" t="s">
        <v>13780</v>
      </c>
      <c r="E20483" s="57">
        <v>3000</v>
      </c>
      <c r="F20483" s="57"/>
      <c r="G20483" s="125">
        <f t="shared" si="327"/>
        <v>-3000</v>
      </c>
      <c r="H20483" s="704" t="s">
        <v>13640</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13640</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13640</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13640</v>
      </c>
    </row>
    <row r="20487" spans="1:8" s="681" customFormat="1" ht="15" x14ac:dyDescent="0.2">
      <c r="A20487" s="1111">
        <v>45516</v>
      </c>
      <c r="B20487" s="1131" t="s">
        <v>11068</v>
      </c>
      <c r="C20487" s="1122" t="s">
        <v>793</v>
      </c>
      <c r="D20487" s="1132" t="s">
        <v>13781</v>
      </c>
      <c r="E20487" s="1133">
        <v>4400</v>
      </c>
      <c r="F20487" s="96"/>
      <c r="G20487" s="1115">
        <f t="shared" si="328"/>
        <v>-4400</v>
      </c>
      <c r="H20487" s="1116" t="s">
        <v>13640</v>
      </c>
    </row>
    <row r="20488" spans="1:8" s="681" customFormat="1" ht="15" x14ac:dyDescent="0.2">
      <c r="A20488" s="733">
        <v>45516</v>
      </c>
      <c r="B20488" s="40" t="s">
        <v>13098</v>
      </c>
      <c r="C20488" s="62" t="s">
        <v>10972</v>
      </c>
      <c r="D20488" s="107" t="s">
        <v>13782</v>
      </c>
      <c r="E20488" s="57">
        <v>3840</v>
      </c>
      <c r="F20488" s="57"/>
      <c r="G20488" s="125">
        <f t="shared" si="328"/>
        <v>-3840</v>
      </c>
      <c r="H20488" s="704" t="s">
        <v>13640</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13640</v>
      </c>
    </row>
    <row r="20490" spans="1:8" s="681" customFormat="1" ht="15" x14ac:dyDescent="0.2">
      <c r="A20490" s="733">
        <v>45516</v>
      </c>
      <c r="B20490" s="40" t="s">
        <v>13098</v>
      </c>
      <c r="C20490" s="62" t="s">
        <v>8223</v>
      </c>
      <c r="D20490" s="107" t="s">
        <v>13783</v>
      </c>
      <c r="E20490" s="57">
        <v>10000</v>
      </c>
      <c r="F20490" s="57"/>
      <c r="G20490" s="125">
        <f t="shared" si="328"/>
        <v>-10000</v>
      </c>
      <c r="H20490" s="704" t="s">
        <v>13640</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13640</v>
      </c>
    </row>
    <row r="20492" spans="1:8" s="681" customFormat="1" ht="15" x14ac:dyDescent="0.2">
      <c r="A20492" s="733">
        <v>45517</v>
      </c>
      <c r="B20492" s="40" t="s">
        <v>13418</v>
      </c>
      <c r="C20492" s="62" t="s">
        <v>13756</v>
      </c>
      <c r="D20492" s="107" t="s">
        <v>13784</v>
      </c>
      <c r="E20492" s="57">
        <v>25000</v>
      </c>
      <c r="F20492" s="57"/>
      <c r="G20492" s="125">
        <f t="shared" si="328"/>
        <v>-25000</v>
      </c>
      <c r="H20492" s="704" t="s">
        <v>13640</v>
      </c>
    </row>
    <row r="20493" spans="1:8" s="681" customFormat="1" ht="15" x14ac:dyDescent="0.2">
      <c r="A20493" s="733">
        <v>45517</v>
      </c>
      <c r="B20493" s="40" t="s">
        <v>13418</v>
      </c>
      <c r="C20493" s="62" t="s">
        <v>13756</v>
      </c>
      <c r="D20493" s="107" t="s">
        <v>13757</v>
      </c>
      <c r="E20493" s="57">
        <v>45000</v>
      </c>
      <c r="F20493" s="57"/>
      <c r="G20493" s="125">
        <f t="shared" si="328"/>
        <v>-45000</v>
      </c>
      <c r="H20493" s="704" t="s">
        <v>13640</v>
      </c>
    </row>
    <row r="20494" spans="1:8" s="681" customFormat="1" ht="15" x14ac:dyDescent="0.2">
      <c r="A20494" s="1111">
        <v>45517</v>
      </c>
      <c r="B20494" s="1112" t="s">
        <v>103</v>
      </c>
      <c r="C20494" s="1113" t="s">
        <v>103</v>
      </c>
      <c r="D20494" s="1128" t="s">
        <v>9413</v>
      </c>
      <c r="E20494" s="96">
        <v>5000</v>
      </c>
      <c r="F20494" s="96"/>
      <c r="G20494" s="1115">
        <f t="shared" si="328"/>
        <v>-5000</v>
      </c>
      <c r="H20494" s="1116" t="s">
        <v>13640</v>
      </c>
    </row>
    <row r="20495" spans="1:8" s="681" customFormat="1" ht="15" x14ac:dyDescent="0.2">
      <c r="A20495" s="1111">
        <v>45517</v>
      </c>
      <c r="B20495" s="1112" t="s">
        <v>3945</v>
      </c>
      <c r="C20495" s="1113" t="s">
        <v>5740</v>
      </c>
      <c r="D20495" s="1128" t="s">
        <v>369</v>
      </c>
      <c r="E20495" s="96">
        <v>450</v>
      </c>
      <c r="F20495" s="96"/>
      <c r="G20495" s="1115">
        <f t="shared" si="328"/>
        <v>-450</v>
      </c>
      <c r="H20495" s="1116" t="s">
        <v>13640</v>
      </c>
    </row>
    <row r="20496" spans="1:8" s="681" customFormat="1" ht="15" x14ac:dyDescent="0.2">
      <c r="A20496" s="1111">
        <v>45517</v>
      </c>
      <c r="B20496" s="1112" t="s">
        <v>103</v>
      </c>
      <c r="C20496" s="1113" t="s">
        <v>103</v>
      </c>
      <c r="D20496" s="1128" t="s">
        <v>13821</v>
      </c>
      <c r="E20496" s="96">
        <v>1000</v>
      </c>
      <c r="F20496" s="96"/>
      <c r="G20496" s="1115">
        <f t="shared" si="328"/>
        <v>-1000</v>
      </c>
      <c r="H20496" s="1116" t="s">
        <v>13640</v>
      </c>
    </row>
    <row r="20497" spans="1:8" s="681" customFormat="1" ht="15" x14ac:dyDescent="0.2">
      <c r="A20497" s="1111">
        <v>45517</v>
      </c>
      <c r="B20497" s="1112" t="s">
        <v>103</v>
      </c>
      <c r="C20497" s="1113" t="s">
        <v>103</v>
      </c>
      <c r="D20497" s="1128" t="s">
        <v>13822</v>
      </c>
      <c r="E20497" s="96">
        <v>500</v>
      </c>
      <c r="F20497" s="96"/>
      <c r="G20497" s="1115">
        <f t="shared" si="328"/>
        <v>-500</v>
      </c>
      <c r="H20497" s="1116" t="s">
        <v>13640</v>
      </c>
    </row>
    <row r="20498" spans="1:8" s="681" customFormat="1" ht="15" x14ac:dyDescent="0.2">
      <c r="A20498" s="733">
        <v>45517</v>
      </c>
      <c r="B20498" s="40" t="s">
        <v>11068</v>
      </c>
      <c r="C20498" s="62" t="s">
        <v>12433</v>
      </c>
      <c r="D20498" s="107" t="s">
        <v>13823</v>
      </c>
      <c r="E20498" s="57">
        <v>15000</v>
      </c>
      <c r="F20498" s="57"/>
      <c r="G20498" s="125">
        <f t="shared" si="328"/>
        <v>-15000</v>
      </c>
      <c r="H20498" s="704" t="s">
        <v>13640</v>
      </c>
    </row>
    <row r="20499" spans="1:8" s="681" customFormat="1" ht="15" x14ac:dyDescent="0.2">
      <c r="A20499" s="1111">
        <v>45517</v>
      </c>
      <c r="B20499" s="1112" t="s">
        <v>12334</v>
      </c>
      <c r="C20499" s="1113" t="s">
        <v>10972</v>
      </c>
      <c r="D20499" s="1128" t="s">
        <v>13824</v>
      </c>
      <c r="E20499" s="96">
        <v>2000</v>
      </c>
      <c r="F20499" s="96"/>
      <c r="G20499" s="1115">
        <f t="shared" si="328"/>
        <v>-2000</v>
      </c>
      <c r="H20499" s="1116" t="s">
        <v>13640</v>
      </c>
    </row>
    <row r="20500" spans="1:8" s="681" customFormat="1" ht="15" x14ac:dyDescent="0.2">
      <c r="A20500" s="733">
        <v>45517</v>
      </c>
      <c r="B20500" s="40" t="s">
        <v>3945</v>
      </c>
      <c r="C20500" s="62" t="s">
        <v>3144</v>
      </c>
      <c r="D20500" s="107" t="s">
        <v>13825</v>
      </c>
      <c r="E20500" s="57">
        <v>47000</v>
      </c>
      <c r="F20500" s="57"/>
      <c r="G20500" s="125">
        <f t="shared" si="328"/>
        <v>-47000</v>
      </c>
      <c r="H20500" s="704" t="s">
        <v>13640</v>
      </c>
    </row>
    <row r="20501" spans="1:8" s="681" customFormat="1" ht="15" x14ac:dyDescent="0.2">
      <c r="A20501" s="733">
        <v>45518</v>
      </c>
      <c r="B20501" s="40" t="s">
        <v>13213</v>
      </c>
      <c r="C20501" s="62" t="s">
        <v>13257</v>
      </c>
      <c r="D20501" s="107" t="s">
        <v>13828</v>
      </c>
      <c r="E20501" s="57">
        <v>200000</v>
      </c>
      <c r="F20501" s="57"/>
      <c r="G20501" s="125">
        <f t="shared" si="328"/>
        <v>-200000</v>
      </c>
      <c r="H20501" s="704" t="s">
        <v>13640</v>
      </c>
    </row>
    <row r="20502" spans="1:8" s="681" customFormat="1" ht="15" x14ac:dyDescent="0.2">
      <c r="A20502" s="733">
        <v>45518</v>
      </c>
      <c r="B20502" s="40" t="s">
        <v>13165</v>
      </c>
      <c r="C20502" s="62" t="s">
        <v>3144</v>
      </c>
      <c r="D20502" s="107" t="s">
        <v>13826</v>
      </c>
      <c r="E20502" s="57">
        <v>32750</v>
      </c>
      <c r="F20502" s="57"/>
      <c r="G20502" s="125">
        <f t="shared" si="328"/>
        <v>-32750</v>
      </c>
      <c r="H20502" s="704" t="s">
        <v>13640</v>
      </c>
    </row>
    <row r="20503" spans="1:8" s="681" customFormat="1" ht="15" x14ac:dyDescent="0.2">
      <c r="A20503" s="733">
        <v>45518</v>
      </c>
      <c r="B20503" s="40" t="s">
        <v>13240</v>
      </c>
      <c r="C20503" s="62" t="s">
        <v>14</v>
      </c>
      <c r="D20503" s="107" t="s">
        <v>13827</v>
      </c>
      <c r="E20503" s="57">
        <v>130000</v>
      </c>
      <c r="F20503" s="57"/>
      <c r="G20503" s="125">
        <f t="shared" si="328"/>
        <v>-130000</v>
      </c>
      <c r="H20503" s="704" t="s">
        <v>13640</v>
      </c>
    </row>
    <row r="20504" spans="1:8" s="681" customFormat="1" ht="15" x14ac:dyDescent="0.2">
      <c r="A20504" s="1129">
        <v>45519</v>
      </c>
      <c r="B20504" s="628" t="s">
        <v>103</v>
      </c>
      <c r="C20504" s="565" t="s">
        <v>103</v>
      </c>
      <c r="D20504" s="893" t="s">
        <v>13829</v>
      </c>
      <c r="E20504" s="629">
        <v>1000</v>
      </c>
      <c r="F20504" s="629"/>
      <c r="G20504" s="566">
        <f t="shared" si="328"/>
        <v>-1000</v>
      </c>
      <c r="H20504" s="1130" t="s">
        <v>13640</v>
      </c>
    </row>
    <row r="20505" spans="1:8" s="681" customFormat="1" ht="15" x14ac:dyDescent="0.2">
      <c r="A20505" s="733">
        <v>45519</v>
      </c>
      <c r="B20505" s="40" t="s">
        <v>13165</v>
      </c>
      <c r="C20505" s="62" t="s">
        <v>3144</v>
      </c>
      <c r="D20505" s="107" t="s">
        <v>13830</v>
      </c>
      <c r="E20505" s="57">
        <v>187482</v>
      </c>
      <c r="F20505" s="57"/>
      <c r="G20505" s="125">
        <f t="shared" si="328"/>
        <v>-187482</v>
      </c>
      <c r="H20505" s="704" t="s">
        <v>13640</v>
      </c>
    </row>
    <row r="20506" spans="1:8" s="681" customFormat="1" ht="15" x14ac:dyDescent="0.2">
      <c r="A20506" s="733">
        <v>45519</v>
      </c>
      <c r="B20506" s="40" t="s">
        <v>13165</v>
      </c>
      <c r="C20506" s="62" t="s">
        <v>3144</v>
      </c>
      <c r="D20506" s="107" t="s">
        <v>13831</v>
      </c>
      <c r="E20506" s="57">
        <v>21750</v>
      </c>
      <c r="F20506" s="57"/>
      <c r="G20506" s="125">
        <f t="shared" si="328"/>
        <v>-21750</v>
      </c>
      <c r="H20506" s="704" t="s">
        <v>13640</v>
      </c>
    </row>
    <row r="20507" spans="1:8" s="681" customFormat="1" ht="15" x14ac:dyDescent="0.2">
      <c r="A20507" s="733">
        <v>45519</v>
      </c>
      <c r="B20507" s="40" t="s">
        <v>13522</v>
      </c>
      <c r="C20507" s="62" t="s">
        <v>3144</v>
      </c>
      <c r="D20507" s="107" t="s">
        <v>13832</v>
      </c>
      <c r="E20507" s="57">
        <v>43500</v>
      </c>
      <c r="F20507" s="57"/>
      <c r="G20507" s="125">
        <f t="shared" si="328"/>
        <v>-43500</v>
      </c>
      <c r="H20507" s="704" t="s">
        <v>13640</v>
      </c>
    </row>
    <row r="20508" spans="1:8" s="681" customFormat="1" ht="15" x14ac:dyDescent="0.2">
      <c r="A20508" s="733">
        <v>45519</v>
      </c>
      <c r="B20508" s="40" t="s">
        <v>13240</v>
      </c>
      <c r="C20508" s="62" t="s">
        <v>3144</v>
      </c>
      <c r="D20508" s="107" t="s">
        <v>13833</v>
      </c>
      <c r="E20508" s="57">
        <v>31500</v>
      </c>
      <c r="F20508" s="57"/>
      <c r="G20508" s="125">
        <f t="shared" si="328"/>
        <v>-31500</v>
      </c>
      <c r="H20508" s="704" t="s">
        <v>13640</v>
      </c>
    </row>
    <row r="20509" spans="1:8" s="681" customFormat="1" ht="15" x14ac:dyDescent="0.2">
      <c r="A20509" s="733">
        <v>45519</v>
      </c>
      <c r="B20509" s="40" t="s">
        <v>13639</v>
      </c>
      <c r="C20509" s="62" t="s">
        <v>10972</v>
      </c>
      <c r="D20509" s="107" t="s">
        <v>4308</v>
      </c>
      <c r="E20509" s="57">
        <v>5650</v>
      </c>
      <c r="F20509" s="57"/>
      <c r="G20509" s="125">
        <f t="shared" si="328"/>
        <v>-5650</v>
      </c>
      <c r="H20509" s="704" t="s">
        <v>13640</v>
      </c>
    </row>
    <row r="20510" spans="1:8" s="681" customFormat="1" ht="15" x14ac:dyDescent="0.2">
      <c r="A20510" s="733">
        <v>45519</v>
      </c>
      <c r="B20510" s="40" t="s">
        <v>13278</v>
      </c>
      <c r="C20510" s="62" t="s">
        <v>10972</v>
      </c>
      <c r="D20510" s="107" t="s">
        <v>13894</v>
      </c>
      <c r="E20510" s="57">
        <v>159040</v>
      </c>
      <c r="F20510" s="57"/>
      <c r="G20510" s="125">
        <f t="shared" si="328"/>
        <v>-159040</v>
      </c>
      <c r="H20510" s="704" t="s">
        <v>13640</v>
      </c>
    </row>
    <row r="20511" spans="1:8" s="681" customFormat="1" ht="15" x14ac:dyDescent="0.2">
      <c r="A20511" s="1111">
        <v>45520</v>
      </c>
      <c r="B20511" s="1112" t="s">
        <v>103</v>
      </c>
      <c r="C20511" s="1113" t="s">
        <v>103</v>
      </c>
      <c r="D20511" s="1128" t="s">
        <v>9413</v>
      </c>
      <c r="E20511" s="96">
        <v>4000</v>
      </c>
      <c r="F20511" s="96"/>
      <c r="G20511" s="1115">
        <f t="shared" si="328"/>
        <v>-4000</v>
      </c>
      <c r="H20511" s="1116" t="s">
        <v>13640</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13640</v>
      </c>
    </row>
    <row r="20513" spans="1:8" s="681" customFormat="1" ht="15" x14ac:dyDescent="0.2">
      <c r="A20513" s="733">
        <v>45520</v>
      </c>
      <c r="B20513" s="40" t="s">
        <v>103</v>
      </c>
      <c r="C20513" s="62" t="s">
        <v>103</v>
      </c>
      <c r="D20513" s="107" t="s">
        <v>14403</v>
      </c>
      <c r="E20513" s="57">
        <v>5000</v>
      </c>
      <c r="F20513" s="57"/>
      <c r="G20513" s="125">
        <f t="shared" si="328"/>
        <v>-5000</v>
      </c>
      <c r="H20513" s="704" t="s">
        <v>13640</v>
      </c>
    </row>
    <row r="20514" spans="1:8" s="681" customFormat="1" ht="15" x14ac:dyDescent="0.2">
      <c r="A20514" s="733">
        <v>45520</v>
      </c>
      <c r="B20514" s="40" t="s">
        <v>13240</v>
      </c>
      <c r="C20514" s="62" t="s">
        <v>10972</v>
      </c>
      <c r="D20514" s="107" t="s">
        <v>13857</v>
      </c>
      <c r="E20514" s="57">
        <v>2300</v>
      </c>
      <c r="F20514" s="57"/>
      <c r="G20514" s="125">
        <f t="shared" si="328"/>
        <v>-2300</v>
      </c>
      <c r="H20514" s="704" t="s">
        <v>13640</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13640</v>
      </c>
    </row>
    <row r="20516" spans="1:8" s="681" customFormat="1" ht="15" x14ac:dyDescent="0.2">
      <c r="A20516" s="733">
        <v>45520</v>
      </c>
      <c r="B20516" s="40" t="s">
        <v>13165</v>
      </c>
      <c r="C20516" s="62" t="s">
        <v>3144</v>
      </c>
      <c r="D20516" s="107" t="s">
        <v>13835</v>
      </c>
      <c r="E20516" s="57">
        <v>100000</v>
      </c>
      <c r="F20516" s="57"/>
      <c r="G20516" s="125">
        <f t="shared" si="328"/>
        <v>-100000</v>
      </c>
      <c r="H20516" s="704" t="s">
        <v>13640</v>
      </c>
    </row>
    <row r="20517" spans="1:8" s="681" customFormat="1" ht="15" x14ac:dyDescent="0.2">
      <c r="A20517" s="733">
        <v>45520</v>
      </c>
      <c r="B20517" s="40" t="s">
        <v>12671</v>
      </c>
      <c r="C20517" s="62" t="s">
        <v>3144</v>
      </c>
      <c r="D20517" s="107" t="s">
        <v>13858</v>
      </c>
      <c r="E20517" s="57">
        <v>56026</v>
      </c>
      <c r="F20517" s="57"/>
      <c r="G20517" s="125">
        <f t="shared" si="328"/>
        <v>-56026</v>
      </c>
      <c r="H20517" s="704" t="s">
        <v>13640</v>
      </c>
    </row>
    <row r="20518" spans="1:8" s="681" customFormat="1" ht="15" x14ac:dyDescent="0.2">
      <c r="A20518" s="733">
        <v>45520</v>
      </c>
      <c r="B20518" s="40" t="s">
        <v>13240</v>
      </c>
      <c r="C20518" s="62" t="s">
        <v>3144</v>
      </c>
      <c r="D20518" s="107" t="s">
        <v>13859</v>
      </c>
      <c r="E20518" s="57">
        <v>63720</v>
      </c>
      <c r="F20518" s="57"/>
      <c r="G20518" s="125">
        <f t="shared" si="328"/>
        <v>-63720</v>
      </c>
      <c r="H20518" s="704" t="s">
        <v>13640</v>
      </c>
    </row>
    <row r="20519" spans="1:8" s="681" customFormat="1" ht="15" x14ac:dyDescent="0.2">
      <c r="A20519" s="733">
        <v>45520</v>
      </c>
      <c r="B20519" s="40" t="s">
        <v>13522</v>
      </c>
      <c r="C20519" s="62" t="s">
        <v>3144</v>
      </c>
      <c r="D20519" s="107" t="s">
        <v>13860</v>
      </c>
      <c r="E20519" s="57">
        <v>50000</v>
      </c>
      <c r="F20519" s="57"/>
      <c r="G20519" s="125">
        <f t="shared" si="328"/>
        <v>-50000</v>
      </c>
      <c r="H20519" s="704" t="s">
        <v>13640</v>
      </c>
    </row>
    <row r="20520" spans="1:8" s="681" customFormat="1" ht="15" x14ac:dyDescent="0.2">
      <c r="A20520" s="1111">
        <v>45520</v>
      </c>
      <c r="B20520" s="1112" t="s">
        <v>103</v>
      </c>
      <c r="C20520" s="1113" t="s">
        <v>103</v>
      </c>
      <c r="D20520" s="1128" t="s">
        <v>13880</v>
      </c>
      <c r="E20520" s="96">
        <v>2000</v>
      </c>
      <c r="F20520" s="96"/>
      <c r="G20520" s="1115">
        <f t="shared" si="328"/>
        <v>-2000</v>
      </c>
      <c r="H20520" s="1116" t="s">
        <v>13640</v>
      </c>
    </row>
    <row r="20521" spans="1:8" s="681" customFormat="1" ht="15" x14ac:dyDescent="0.2">
      <c r="A20521" s="733">
        <v>45521</v>
      </c>
      <c r="B20521" s="40" t="s">
        <v>13098</v>
      </c>
      <c r="C20521" s="62" t="s">
        <v>10972</v>
      </c>
      <c r="D20521" s="107" t="s">
        <v>13856</v>
      </c>
      <c r="E20521" s="57">
        <v>8000</v>
      </c>
      <c r="F20521" s="57"/>
      <c r="G20521" s="125">
        <f t="shared" si="328"/>
        <v>-8000</v>
      </c>
      <c r="H20521" s="704" t="s">
        <v>13640</v>
      </c>
    </row>
    <row r="20522" spans="1:8" s="681" customFormat="1" ht="15" x14ac:dyDescent="0.2">
      <c r="A20522" s="1111">
        <v>45521</v>
      </c>
      <c r="B20522" s="1112" t="s">
        <v>8864</v>
      </c>
      <c r="C20522" s="1113" t="s">
        <v>5740</v>
      </c>
      <c r="D20522" s="1128" t="s">
        <v>369</v>
      </c>
      <c r="E20522" s="96">
        <v>2000</v>
      </c>
      <c r="F20522" s="96"/>
      <c r="G20522" s="1115">
        <f t="shared" si="328"/>
        <v>-2000</v>
      </c>
      <c r="H20522" s="1116" t="s">
        <v>13640</v>
      </c>
    </row>
    <row r="20523" spans="1:8" s="681" customFormat="1" ht="15" x14ac:dyDescent="0.2">
      <c r="A20523" s="1111">
        <v>45521</v>
      </c>
      <c r="B20523" s="1112" t="s">
        <v>103</v>
      </c>
      <c r="C20523" s="1113" t="s">
        <v>103</v>
      </c>
      <c r="D20523" s="1128" t="s">
        <v>9413</v>
      </c>
      <c r="E20523" s="96">
        <v>2000</v>
      </c>
      <c r="F20523" s="96"/>
      <c r="G20523" s="1115">
        <f t="shared" si="328"/>
        <v>-2000</v>
      </c>
      <c r="H20523" s="1116" t="s">
        <v>13640</v>
      </c>
    </row>
    <row r="20524" spans="1:8" s="681" customFormat="1" ht="15" x14ac:dyDescent="0.2">
      <c r="A20524" s="733">
        <v>45521</v>
      </c>
      <c r="B20524" s="40" t="s">
        <v>13098</v>
      </c>
      <c r="C20524" s="550" t="s">
        <v>3144</v>
      </c>
      <c r="D20524" s="891" t="s">
        <v>13884</v>
      </c>
      <c r="E20524" s="582">
        <f>51000/3</f>
        <v>17000</v>
      </c>
      <c r="F20524" s="57"/>
      <c r="G20524" s="125">
        <f t="shared" si="328"/>
        <v>-17000</v>
      </c>
      <c r="H20524" s="704" t="s">
        <v>13640</v>
      </c>
    </row>
    <row r="20525" spans="1:8" s="681" customFormat="1" ht="15" x14ac:dyDescent="0.2">
      <c r="A20525" s="733">
        <v>45521</v>
      </c>
      <c r="B20525" s="40" t="s">
        <v>13213</v>
      </c>
      <c r="C20525" s="550" t="s">
        <v>3144</v>
      </c>
      <c r="D20525" s="891" t="s">
        <v>13884</v>
      </c>
      <c r="E20525" s="582">
        <f>51000/3</f>
        <v>17000</v>
      </c>
      <c r="F20525" s="57"/>
      <c r="G20525" s="125">
        <f t="shared" si="328"/>
        <v>-17000</v>
      </c>
      <c r="H20525" s="704" t="s">
        <v>13640</v>
      </c>
    </row>
    <row r="20526" spans="1:8" s="681" customFormat="1" ht="15" x14ac:dyDescent="0.2">
      <c r="A20526" s="733">
        <v>45521</v>
      </c>
      <c r="B20526" s="40" t="s">
        <v>12388</v>
      </c>
      <c r="C20526" s="550" t="s">
        <v>3144</v>
      </c>
      <c r="D20526" s="891" t="s">
        <v>13884</v>
      </c>
      <c r="E20526" s="582">
        <f>51000/3</f>
        <v>17000</v>
      </c>
      <c r="F20526" s="57"/>
      <c r="G20526" s="125">
        <f t="shared" si="328"/>
        <v>-17000</v>
      </c>
      <c r="H20526" s="704" t="s">
        <v>13640</v>
      </c>
    </row>
    <row r="20527" spans="1:8" s="681" customFormat="1" ht="24" x14ac:dyDescent="0.2">
      <c r="A20527" s="733">
        <v>45521</v>
      </c>
      <c r="B20527" s="62" t="s">
        <v>13098</v>
      </c>
      <c r="C20527" s="645" t="s">
        <v>3144</v>
      </c>
      <c r="D20527" s="900" t="s">
        <v>13885</v>
      </c>
      <c r="E20527" s="646">
        <v>47850</v>
      </c>
      <c r="F20527" s="57"/>
      <c r="G20527" s="125">
        <f t="shared" si="328"/>
        <v>-47850</v>
      </c>
      <c r="H20527" s="704" t="s">
        <v>13640</v>
      </c>
    </row>
    <row r="20528" spans="1:8" s="681" customFormat="1" ht="24" x14ac:dyDescent="0.2">
      <c r="A20528" s="733">
        <v>45521</v>
      </c>
      <c r="B20528" s="62" t="s">
        <v>13213</v>
      </c>
      <c r="C20528" s="645" t="s">
        <v>3144</v>
      </c>
      <c r="D20528" s="900" t="s">
        <v>13885</v>
      </c>
      <c r="E20528" s="646">
        <v>47850</v>
      </c>
      <c r="F20528" s="57"/>
      <c r="G20528" s="125">
        <f t="shared" si="328"/>
        <v>-47850</v>
      </c>
      <c r="H20528" s="704" t="s">
        <v>13640</v>
      </c>
    </row>
    <row r="20529" spans="1:8" s="681" customFormat="1" ht="24" x14ac:dyDescent="0.2">
      <c r="A20529" s="733">
        <v>45521</v>
      </c>
      <c r="B20529" s="62" t="s">
        <v>13639</v>
      </c>
      <c r="C20529" s="645" t="s">
        <v>3144</v>
      </c>
      <c r="D20529" s="900" t="s">
        <v>13885</v>
      </c>
      <c r="E20529" s="646">
        <v>47850</v>
      </c>
      <c r="F20529" s="57"/>
      <c r="G20529" s="125">
        <f t="shared" si="328"/>
        <v>-47850</v>
      </c>
      <c r="H20529" s="704" t="s">
        <v>13640</v>
      </c>
    </row>
    <row r="20530" spans="1:8" s="681" customFormat="1" ht="24" x14ac:dyDescent="0.2">
      <c r="A20530" s="733">
        <v>45521</v>
      </c>
      <c r="B20530" s="62" t="s">
        <v>11068</v>
      </c>
      <c r="C20530" s="565" t="s">
        <v>3144</v>
      </c>
      <c r="D20530" s="873" t="s">
        <v>13886</v>
      </c>
      <c r="E20530" s="566">
        <v>76000</v>
      </c>
      <c r="F20530" s="57"/>
      <c r="G20530" s="125">
        <f t="shared" si="328"/>
        <v>-76000</v>
      </c>
      <c r="H20530" s="704" t="s">
        <v>13640</v>
      </c>
    </row>
    <row r="20531" spans="1:8" s="681" customFormat="1" ht="24" x14ac:dyDescent="0.2">
      <c r="A20531" s="733">
        <v>45521</v>
      </c>
      <c r="B20531" s="62" t="s">
        <v>13213</v>
      </c>
      <c r="C20531" s="565" t="s">
        <v>3144</v>
      </c>
      <c r="D20531" s="873" t="s">
        <v>13886</v>
      </c>
      <c r="E20531" s="566">
        <v>78715</v>
      </c>
      <c r="F20531" s="57"/>
      <c r="G20531" s="125">
        <f t="shared" si="328"/>
        <v>-78715</v>
      </c>
      <c r="H20531" s="704" t="s">
        <v>13640</v>
      </c>
    </row>
    <row r="20532" spans="1:8" s="681" customFormat="1" ht="24" x14ac:dyDescent="0.2">
      <c r="A20532" s="733">
        <v>45521</v>
      </c>
      <c r="B20532" s="62" t="s">
        <v>13639</v>
      </c>
      <c r="C20532" s="565" t="s">
        <v>3144</v>
      </c>
      <c r="D20532" s="873" t="s">
        <v>13886</v>
      </c>
      <c r="E20532" s="566">
        <v>10000</v>
      </c>
      <c r="F20532" s="57"/>
      <c r="G20532" s="125">
        <f t="shared" si="328"/>
        <v>-10000</v>
      </c>
      <c r="H20532" s="704" t="s">
        <v>13640</v>
      </c>
    </row>
    <row r="20533" spans="1:8" s="681" customFormat="1" ht="24" x14ac:dyDescent="0.2">
      <c r="A20533" s="733">
        <v>45521</v>
      </c>
      <c r="B20533" s="62" t="s">
        <v>10284</v>
      </c>
      <c r="C20533" s="62" t="s">
        <v>13881</v>
      </c>
      <c r="D20533" s="128" t="s">
        <v>13882</v>
      </c>
      <c r="E20533" s="125">
        <v>121520</v>
      </c>
      <c r="F20533" s="57"/>
      <c r="G20533" s="125">
        <f t="shared" si="328"/>
        <v>-121520</v>
      </c>
      <c r="H20533" s="704" t="s">
        <v>13640</v>
      </c>
    </row>
    <row r="20534" spans="1:8" s="681" customFormat="1" ht="24" customHeight="1" x14ac:dyDescent="0.25">
      <c r="A20534" s="733">
        <v>45521</v>
      </c>
      <c r="B20534" s="62" t="s">
        <v>13418</v>
      </c>
      <c r="C20534" s="62" t="s">
        <v>3144</v>
      </c>
      <c r="D20534" s="182" t="s">
        <v>13883</v>
      </c>
      <c r="E20534" s="125">
        <v>18000</v>
      </c>
      <c r="F20534" s="125"/>
      <c r="G20534" s="125">
        <f t="shared" si="328"/>
        <v>-18000</v>
      </c>
      <c r="H20534" s="704" t="s">
        <v>13640</v>
      </c>
    </row>
    <row r="20535" spans="1:8" s="681" customFormat="1" ht="15" customHeight="1" x14ac:dyDescent="0.25">
      <c r="A20535" s="733">
        <v>45521</v>
      </c>
      <c r="B20535" s="62" t="s">
        <v>12671</v>
      </c>
      <c r="C20535" s="565" t="s">
        <v>10972</v>
      </c>
      <c r="D20535" s="873" t="s">
        <v>14404</v>
      </c>
      <c r="E20535" s="566">
        <v>11200</v>
      </c>
      <c r="F20535" s="125"/>
      <c r="G20535" s="125">
        <f t="shared" si="328"/>
        <v>-11200</v>
      </c>
      <c r="H20535" s="704" t="s">
        <v>13640</v>
      </c>
    </row>
    <row r="20536" spans="1:8" s="681" customFormat="1" ht="15" customHeight="1" x14ac:dyDescent="0.25">
      <c r="A20536" s="733">
        <v>45521</v>
      </c>
      <c r="B20536" s="62" t="s">
        <v>13213</v>
      </c>
      <c r="C20536" s="565" t="s">
        <v>10972</v>
      </c>
      <c r="D20536" s="873" t="s">
        <v>14404</v>
      </c>
      <c r="E20536" s="566">
        <v>51500</v>
      </c>
      <c r="F20536" s="125"/>
      <c r="G20536" s="125">
        <f t="shared" si="328"/>
        <v>-51500</v>
      </c>
      <c r="H20536" s="704" t="s">
        <v>13640</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13640</v>
      </c>
    </row>
    <row r="20538" spans="1:8" s="681" customFormat="1" ht="15" customHeight="1" x14ac:dyDescent="0.25">
      <c r="A20538" s="733">
        <v>45523</v>
      </c>
      <c r="B20538" s="62" t="s">
        <v>11068</v>
      </c>
      <c r="C20538" s="62" t="s">
        <v>10972</v>
      </c>
      <c r="D20538" s="182" t="s">
        <v>13895</v>
      </c>
      <c r="E20538" s="125">
        <v>41000</v>
      </c>
      <c r="F20538" s="125"/>
      <c r="G20538" s="125">
        <f t="shared" si="328"/>
        <v>-41000</v>
      </c>
      <c r="H20538" s="704" t="s">
        <v>13640</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13640</v>
      </c>
    </row>
    <row r="20540" spans="1:8" s="681" customFormat="1" ht="15" customHeight="1" x14ac:dyDescent="0.25">
      <c r="A20540" s="733">
        <v>45522</v>
      </c>
      <c r="B20540" s="62" t="s">
        <v>13240</v>
      </c>
      <c r="C20540" s="62" t="s">
        <v>5740</v>
      </c>
      <c r="D20540" s="182" t="s">
        <v>13893</v>
      </c>
      <c r="E20540" s="125">
        <v>2000</v>
      </c>
      <c r="F20540" s="125"/>
      <c r="G20540" s="125">
        <f t="shared" si="328"/>
        <v>-2000</v>
      </c>
      <c r="H20540" s="704" t="s">
        <v>13640</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13640</v>
      </c>
    </row>
    <row r="20542" spans="1:8" s="681" customFormat="1" ht="15" x14ac:dyDescent="0.25">
      <c r="A20542" s="1111">
        <v>45523</v>
      </c>
      <c r="B20542" s="1113" t="s">
        <v>103</v>
      </c>
      <c r="C20542" s="1113" t="s">
        <v>103</v>
      </c>
      <c r="D20542" s="1114" t="s">
        <v>13896</v>
      </c>
      <c r="E20542" s="1115">
        <v>1500</v>
      </c>
      <c r="F20542" s="1115"/>
      <c r="G20542" s="1115">
        <f t="shared" si="328"/>
        <v>-1500</v>
      </c>
      <c r="H20542" s="1116" t="s">
        <v>13640</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13640</v>
      </c>
    </row>
    <row r="20544" spans="1:8" s="681" customFormat="1" ht="15" customHeight="1" x14ac:dyDescent="0.25">
      <c r="A20544" s="1111">
        <v>45523</v>
      </c>
      <c r="B20544" s="1113" t="s">
        <v>13240</v>
      </c>
      <c r="C20544" s="1113" t="s">
        <v>5740</v>
      </c>
      <c r="D20544" s="1114" t="s">
        <v>369</v>
      </c>
      <c r="E20544" s="1115">
        <v>2100</v>
      </c>
      <c r="F20544" s="1115"/>
      <c r="G20544" s="1115">
        <f t="shared" si="328"/>
        <v>-2100</v>
      </c>
      <c r="H20544" s="1116" t="s">
        <v>13640</v>
      </c>
    </row>
    <row r="20545" spans="1:8" s="681" customFormat="1" ht="15" customHeight="1" x14ac:dyDescent="0.25">
      <c r="A20545" s="1111">
        <v>45523</v>
      </c>
      <c r="B20545" s="1113" t="s">
        <v>103</v>
      </c>
      <c r="C20545" s="1113" t="s">
        <v>103</v>
      </c>
      <c r="D20545" s="1114" t="s">
        <v>13897</v>
      </c>
      <c r="E20545" s="1115">
        <v>1500</v>
      </c>
      <c r="F20545" s="1115"/>
      <c r="G20545" s="1115">
        <f t="shared" si="328"/>
        <v>-1500</v>
      </c>
      <c r="H20545" s="1116" t="s">
        <v>13640</v>
      </c>
    </row>
    <row r="20546" spans="1:8" s="681" customFormat="1" ht="15" customHeight="1" x14ac:dyDescent="0.25">
      <c r="A20546" s="1111">
        <v>45523</v>
      </c>
      <c r="B20546" s="1113" t="s">
        <v>103</v>
      </c>
      <c r="C20546" s="1113" t="s">
        <v>103</v>
      </c>
      <c r="D20546" s="1114" t="s">
        <v>13898</v>
      </c>
      <c r="E20546" s="1115">
        <v>1050</v>
      </c>
      <c r="F20546" s="1115"/>
      <c r="G20546" s="1115">
        <f t="shared" si="328"/>
        <v>-1050</v>
      </c>
      <c r="H20546" s="1116" t="s">
        <v>13640</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13640</v>
      </c>
    </row>
    <row r="20548" spans="1:8" s="681" customFormat="1" ht="15" customHeight="1" x14ac:dyDescent="0.25">
      <c r="A20548" s="1111">
        <v>45523</v>
      </c>
      <c r="B20548" s="1113" t="s">
        <v>103</v>
      </c>
      <c r="C20548" s="1113" t="s">
        <v>103</v>
      </c>
      <c r="D20548" s="1114" t="s">
        <v>13880</v>
      </c>
      <c r="E20548" s="1115">
        <v>2000</v>
      </c>
      <c r="F20548" s="1115"/>
      <c r="G20548" s="1115">
        <f t="shared" si="328"/>
        <v>-2000</v>
      </c>
      <c r="H20548" s="1116" t="s">
        <v>13640</v>
      </c>
    </row>
    <row r="20549" spans="1:8" s="681" customFormat="1" ht="24" customHeight="1" x14ac:dyDescent="0.25">
      <c r="A20549" s="733">
        <v>45523</v>
      </c>
      <c r="B20549" s="62" t="s">
        <v>13098</v>
      </c>
      <c r="C20549" s="62" t="s">
        <v>13902</v>
      </c>
      <c r="D20549" s="182" t="s">
        <v>13899</v>
      </c>
      <c r="E20549" s="125">
        <v>65250</v>
      </c>
      <c r="F20549" s="125"/>
      <c r="G20549" s="125">
        <f t="shared" si="328"/>
        <v>-65250</v>
      </c>
      <c r="H20549" s="704" t="s">
        <v>13640</v>
      </c>
    </row>
    <row r="20550" spans="1:8" s="681" customFormat="1" ht="15" customHeight="1" x14ac:dyDescent="0.25">
      <c r="A20550" s="733">
        <v>45523</v>
      </c>
      <c r="B20550" s="62" t="s">
        <v>12783</v>
      </c>
      <c r="C20550" s="62" t="s">
        <v>13543</v>
      </c>
      <c r="D20550" s="182" t="s">
        <v>13900</v>
      </c>
      <c r="E20550" s="125">
        <v>50000</v>
      </c>
      <c r="F20550" s="125"/>
      <c r="G20550" s="125">
        <f t="shared" ref="G20550:G20613" si="329">F20550-E20550</f>
        <v>-50000</v>
      </c>
      <c r="H20550" s="704" t="s">
        <v>13640</v>
      </c>
    </row>
    <row r="20551" spans="1:8" s="681" customFormat="1" ht="15" customHeight="1" x14ac:dyDescent="0.25">
      <c r="A20551" s="733">
        <v>45523</v>
      </c>
      <c r="B20551" s="62" t="s">
        <v>13165</v>
      </c>
      <c r="C20551" s="62" t="s">
        <v>4724</v>
      </c>
      <c r="D20551" s="182" t="s">
        <v>13901</v>
      </c>
      <c r="E20551" s="125">
        <v>300000</v>
      </c>
      <c r="F20551" s="125"/>
      <c r="G20551" s="125">
        <f t="shared" si="329"/>
        <v>-300000</v>
      </c>
      <c r="H20551" s="704" t="s">
        <v>13640</v>
      </c>
    </row>
    <row r="20552" spans="1:8" s="681" customFormat="1" ht="15" customHeight="1" x14ac:dyDescent="0.25">
      <c r="A20552" s="733">
        <v>45523</v>
      </c>
      <c r="B20552" s="62" t="s">
        <v>13213</v>
      </c>
      <c r="C20552" s="62" t="s">
        <v>14</v>
      </c>
      <c r="D20552" s="182" t="s">
        <v>13913</v>
      </c>
      <c r="E20552" s="125">
        <v>15000</v>
      </c>
      <c r="F20552" s="125"/>
      <c r="G20552" s="125">
        <f t="shared" si="329"/>
        <v>-15000</v>
      </c>
      <c r="H20552" s="704" t="s">
        <v>13640</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13640</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13640</v>
      </c>
    </row>
    <row r="20555" spans="1:8" s="681" customFormat="1" ht="15" customHeight="1" x14ac:dyDescent="0.25">
      <c r="A20555" s="1111">
        <v>45524</v>
      </c>
      <c r="B20555" s="1113" t="s">
        <v>3945</v>
      </c>
      <c r="C20555" s="1113" t="s">
        <v>5386</v>
      </c>
      <c r="D20555" s="1114" t="s">
        <v>13903</v>
      </c>
      <c r="E20555" s="1115">
        <v>6000</v>
      </c>
      <c r="F20555" s="1115"/>
      <c r="G20555" s="1115">
        <f t="shared" si="329"/>
        <v>-6000</v>
      </c>
      <c r="H20555" s="1116" t="s">
        <v>13640</v>
      </c>
    </row>
    <row r="20556" spans="1:8" s="681" customFormat="1" ht="15" customHeight="1" x14ac:dyDescent="0.25">
      <c r="A20556" s="1111">
        <v>45524</v>
      </c>
      <c r="B20556" s="1113" t="s">
        <v>3945</v>
      </c>
      <c r="C20556" s="1113" t="s">
        <v>10972</v>
      </c>
      <c r="D20556" s="1114" t="s">
        <v>13904</v>
      </c>
      <c r="E20556" s="1115">
        <v>1000</v>
      </c>
      <c r="F20556" s="1115"/>
      <c r="G20556" s="1115">
        <f t="shared" si="329"/>
        <v>-1000</v>
      </c>
      <c r="H20556" s="1116" t="s">
        <v>13640</v>
      </c>
    </row>
    <row r="20557" spans="1:8" s="681" customFormat="1" ht="15" customHeight="1" x14ac:dyDescent="0.25">
      <c r="A20557" s="733">
        <v>45524</v>
      </c>
      <c r="B20557" s="62" t="s">
        <v>13418</v>
      </c>
      <c r="C20557" s="62" t="s">
        <v>10972</v>
      </c>
      <c r="D20557" s="182" t="s">
        <v>13905</v>
      </c>
      <c r="E20557" s="125">
        <v>263000</v>
      </c>
      <c r="F20557" s="125"/>
      <c r="G20557" s="125">
        <f t="shared" si="329"/>
        <v>-263000</v>
      </c>
      <c r="H20557" s="704" t="s">
        <v>13640</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13640</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13640</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13640</v>
      </c>
    </row>
    <row r="20561" spans="1:8" s="681" customFormat="1" ht="15" customHeight="1" x14ac:dyDescent="0.25">
      <c r="A20561" s="1111">
        <v>45524</v>
      </c>
      <c r="B20561" s="1113" t="s">
        <v>13278</v>
      </c>
      <c r="C20561" s="1113" t="s">
        <v>5740</v>
      </c>
      <c r="D20561" s="1114" t="s">
        <v>13906</v>
      </c>
      <c r="E20561" s="1115">
        <v>500</v>
      </c>
      <c r="F20561" s="1115"/>
      <c r="G20561" s="1115">
        <f t="shared" si="329"/>
        <v>-500</v>
      </c>
      <c r="H20561" s="1116" t="s">
        <v>13640</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13640</v>
      </c>
    </row>
    <row r="20563" spans="1:8" s="681" customFormat="1" ht="24" customHeight="1" x14ac:dyDescent="0.25">
      <c r="A20563" s="733">
        <v>45524</v>
      </c>
      <c r="B20563" s="62" t="s">
        <v>13907</v>
      </c>
      <c r="C20563" s="565" t="s">
        <v>3144</v>
      </c>
      <c r="D20563" s="873" t="s">
        <v>13910</v>
      </c>
      <c r="E20563" s="566">
        <v>500000</v>
      </c>
      <c r="F20563" s="125"/>
      <c r="G20563" s="125">
        <f t="shared" si="329"/>
        <v>-500000</v>
      </c>
      <c r="H20563" s="704" t="s">
        <v>13640</v>
      </c>
    </row>
    <row r="20564" spans="1:8" s="681" customFormat="1" ht="24" customHeight="1" x14ac:dyDescent="0.25">
      <c r="A20564" s="733">
        <v>45524</v>
      </c>
      <c r="B20564" s="62" t="s">
        <v>13279</v>
      </c>
      <c r="C20564" s="565" t="s">
        <v>3144</v>
      </c>
      <c r="D20564" s="873" t="s">
        <v>13910</v>
      </c>
      <c r="E20564" s="566">
        <v>64808</v>
      </c>
      <c r="F20564" s="125"/>
      <c r="G20564" s="125">
        <f t="shared" si="329"/>
        <v>-64808</v>
      </c>
      <c r="H20564" s="704" t="s">
        <v>13640</v>
      </c>
    </row>
    <row r="20565" spans="1:8" s="681" customFormat="1" ht="15" customHeight="1" x14ac:dyDescent="0.25">
      <c r="A20565" s="733">
        <v>45524</v>
      </c>
      <c r="B20565" s="62" t="s">
        <v>13279</v>
      </c>
      <c r="C20565" s="62" t="s">
        <v>3144</v>
      </c>
      <c r="D20565" s="182" t="s">
        <v>13917</v>
      </c>
      <c r="E20565" s="125">
        <v>25000</v>
      </c>
      <c r="F20565" s="125"/>
      <c r="G20565" s="125">
        <f t="shared" si="329"/>
        <v>-25000</v>
      </c>
      <c r="H20565" s="704" t="s">
        <v>13640</v>
      </c>
    </row>
    <row r="20566" spans="1:8" s="681" customFormat="1" ht="15" customHeight="1" x14ac:dyDescent="0.25">
      <c r="A20566" s="733">
        <v>45524</v>
      </c>
      <c r="B20566" s="62" t="s">
        <v>13907</v>
      </c>
      <c r="C20566" s="62" t="s">
        <v>3144</v>
      </c>
      <c r="D20566" s="182" t="s">
        <v>13908</v>
      </c>
      <c r="E20566" s="125">
        <v>44000</v>
      </c>
      <c r="F20566" s="125"/>
      <c r="G20566" s="125">
        <f t="shared" si="329"/>
        <v>-44000</v>
      </c>
      <c r="H20566" s="704" t="s">
        <v>13640</v>
      </c>
    </row>
    <row r="20567" spans="1:8" s="681" customFormat="1" ht="15" customHeight="1" x14ac:dyDescent="0.25">
      <c r="A20567" s="733">
        <v>45524</v>
      </c>
      <c r="B20567" s="62" t="s">
        <v>13418</v>
      </c>
      <c r="C20567" s="62" t="s">
        <v>763</v>
      </c>
      <c r="D20567" s="182" t="s">
        <v>13909</v>
      </c>
      <c r="E20567" s="125">
        <v>400000</v>
      </c>
      <c r="F20567" s="125"/>
      <c r="G20567" s="125">
        <f t="shared" si="329"/>
        <v>-400000</v>
      </c>
      <c r="H20567" s="704" t="s">
        <v>13640</v>
      </c>
    </row>
    <row r="20568" spans="1:8" s="681" customFormat="1" ht="15" customHeight="1" x14ac:dyDescent="0.25">
      <c r="A20568" s="733">
        <v>45524</v>
      </c>
      <c r="B20568" s="62" t="s">
        <v>13240</v>
      </c>
      <c r="C20568" s="62" t="s">
        <v>6475</v>
      </c>
      <c r="D20568" s="182" t="s">
        <v>13914</v>
      </c>
      <c r="E20568" s="125">
        <v>25000</v>
      </c>
      <c r="F20568" s="125"/>
      <c r="G20568" s="125">
        <f t="shared" si="329"/>
        <v>-25000</v>
      </c>
      <c r="H20568" s="704" t="s">
        <v>13640</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13640</v>
      </c>
    </row>
    <row r="20570" spans="1:8" s="681" customFormat="1" ht="15" customHeight="1" x14ac:dyDescent="0.25">
      <c r="A20570" s="733">
        <v>45525</v>
      </c>
      <c r="B20570" s="62" t="s">
        <v>13278</v>
      </c>
      <c r="C20570" s="62" t="s">
        <v>10972</v>
      </c>
      <c r="D20570" s="182" t="s">
        <v>13911</v>
      </c>
      <c r="E20570" s="125">
        <v>5000</v>
      </c>
      <c r="F20570" s="125"/>
      <c r="G20570" s="125">
        <f t="shared" si="329"/>
        <v>-5000</v>
      </c>
      <c r="H20570" s="704" t="s">
        <v>13640</v>
      </c>
    </row>
    <row r="20571" spans="1:8" s="681" customFormat="1" ht="15" customHeight="1" x14ac:dyDescent="0.25">
      <c r="A20571" s="733">
        <v>45525</v>
      </c>
      <c r="B20571" s="62" t="s">
        <v>11068</v>
      </c>
      <c r="C20571" s="62" t="s">
        <v>10972</v>
      </c>
      <c r="D20571" s="182" t="s">
        <v>13912</v>
      </c>
      <c r="E20571" s="125">
        <v>20622</v>
      </c>
      <c r="F20571" s="125"/>
      <c r="G20571" s="125">
        <f t="shared" si="329"/>
        <v>-20622</v>
      </c>
      <c r="H20571" s="704" t="s">
        <v>13640</v>
      </c>
    </row>
    <row r="20572" spans="1:8" s="681" customFormat="1" ht="15" customHeight="1" x14ac:dyDescent="0.25">
      <c r="A20572" s="733">
        <v>45525</v>
      </c>
      <c r="B20572" s="62" t="s">
        <v>13213</v>
      </c>
      <c r="C20572" s="62" t="s">
        <v>10972</v>
      </c>
      <c r="D20572" s="182" t="s">
        <v>13912</v>
      </c>
      <c r="E20572" s="125">
        <v>11650</v>
      </c>
      <c r="F20572" s="125"/>
      <c r="G20572" s="125">
        <f t="shared" si="329"/>
        <v>-11650</v>
      </c>
      <c r="H20572" s="704" t="s">
        <v>13640</v>
      </c>
    </row>
    <row r="20573" spans="1:8" s="681" customFormat="1" ht="15" customHeight="1" x14ac:dyDescent="0.25">
      <c r="A20573" s="733">
        <v>45525</v>
      </c>
      <c r="B20573" s="62" t="s">
        <v>13098</v>
      </c>
      <c r="C20573" s="62" t="s">
        <v>10972</v>
      </c>
      <c r="D20573" s="182" t="s">
        <v>13912</v>
      </c>
      <c r="E20573" s="125">
        <v>2750</v>
      </c>
      <c r="F20573" s="125"/>
      <c r="G20573" s="125">
        <f t="shared" si="329"/>
        <v>-2750</v>
      </c>
      <c r="H20573" s="704" t="s">
        <v>13640</v>
      </c>
    </row>
    <row r="20574" spans="1:8" s="681" customFormat="1" ht="15" customHeight="1" x14ac:dyDescent="0.25">
      <c r="A20574" s="1111">
        <v>45525</v>
      </c>
      <c r="B20574" s="1113" t="s">
        <v>25</v>
      </c>
      <c r="C20574" s="1113" t="s">
        <v>6927</v>
      </c>
      <c r="D20574" s="1114" t="s">
        <v>13915</v>
      </c>
      <c r="E20574" s="1115">
        <v>98983</v>
      </c>
      <c r="F20574" s="1115"/>
      <c r="G20574" s="1115">
        <f t="shared" si="329"/>
        <v>-98983</v>
      </c>
      <c r="H20574" s="1116" t="s">
        <v>13640</v>
      </c>
    </row>
    <row r="20575" spans="1:8" s="681" customFormat="1" ht="15" customHeight="1" x14ac:dyDescent="0.25">
      <c r="A20575" s="733">
        <v>45525</v>
      </c>
      <c r="B20575" s="62" t="s">
        <v>12671</v>
      </c>
      <c r="C20575" s="62" t="s">
        <v>10972</v>
      </c>
      <c r="D20575" s="182" t="s">
        <v>13918</v>
      </c>
      <c r="E20575" s="125">
        <v>8500</v>
      </c>
      <c r="F20575" s="125"/>
      <c r="G20575" s="125">
        <f t="shared" si="329"/>
        <v>-8500</v>
      </c>
      <c r="H20575" s="704" t="s">
        <v>13640</v>
      </c>
    </row>
    <row r="20576" spans="1:8" s="681" customFormat="1" ht="15" customHeight="1" x14ac:dyDescent="0.25">
      <c r="A20576" s="1111">
        <v>45525</v>
      </c>
      <c r="B20576" s="1113" t="s">
        <v>103</v>
      </c>
      <c r="C20576" s="1113" t="s">
        <v>103</v>
      </c>
      <c r="D20576" s="1114" t="s">
        <v>13919</v>
      </c>
      <c r="E20576" s="1115">
        <v>1000</v>
      </c>
      <c r="F20576" s="1115"/>
      <c r="G20576" s="1115">
        <f t="shared" si="329"/>
        <v>-1000</v>
      </c>
      <c r="H20576" s="1116" t="s">
        <v>13640</v>
      </c>
    </row>
    <row r="20577" spans="1:8" s="681" customFormat="1" ht="15" customHeight="1" x14ac:dyDescent="0.25">
      <c r="A20577" s="733">
        <v>45525</v>
      </c>
      <c r="B20577" s="62" t="s">
        <v>12388</v>
      </c>
      <c r="C20577" s="62" t="s">
        <v>10972</v>
      </c>
      <c r="D20577" s="182" t="s">
        <v>13920</v>
      </c>
      <c r="E20577" s="125">
        <v>1050</v>
      </c>
      <c r="F20577" s="125"/>
      <c r="G20577" s="125">
        <f t="shared" si="329"/>
        <v>-1050</v>
      </c>
      <c r="H20577" s="704" t="s">
        <v>13640</v>
      </c>
    </row>
    <row r="20578" spans="1:8" s="681" customFormat="1" ht="15" customHeight="1" x14ac:dyDescent="0.25">
      <c r="A20578" s="733">
        <v>45525</v>
      </c>
      <c r="B20578" s="62" t="s">
        <v>13240</v>
      </c>
      <c r="C20578" s="62" t="s">
        <v>9537</v>
      </c>
      <c r="D20578" s="182" t="s">
        <v>13921</v>
      </c>
      <c r="E20578" s="125">
        <v>50000</v>
      </c>
      <c r="F20578" s="125"/>
      <c r="G20578" s="125">
        <f t="shared" si="329"/>
        <v>-50000</v>
      </c>
      <c r="H20578" s="704" t="s">
        <v>13640</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13640</v>
      </c>
    </row>
    <row r="20580" spans="1:8" s="681" customFormat="1" ht="15" customHeight="1" x14ac:dyDescent="0.25">
      <c r="A20580" s="733">
        <v>45525</v>
      </c>
      <c r="B20580" s="62" t="s">
        <v>13240</v>
      </c>
      <c r="C20580" s="62" t="s">
        <v>10972</v>
      </c>
      <c r="D20580" s="182" t="s">
        <v>13922</v>
      </c>
      <c r="E20580" s="125">
        <v>420</v>
      </c>
      <c r="F20580" s="125"/>
      <c r="G20580" s="125">
        <f t="shared" si="329"/>
        <v>-420</v>
      </c>
      <c r="H20580" s="704" t="s">
        <v>13640</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13640</v>
      </c>
    </row>
    <row r="20582" spans="1:8" s="681" customFormat="1" ht="24" customHeight="1" x14ac:dyDescent="0.25">
      <c r="A20582" s="733">
        <v>45525</v>
      </c>
      <c r="B20582" s="62" t="s">
        <v>3945</v>
      </c>
      <c r="C20582" s="62" t="s">
        <v>3680</v>
      </c>
      <c r="D20582" s="182" t="s">
        <v>13923</v>
      </c>
      <c r="E20582" s="125">
        <v>20000</v>
      </c>
      <c r="F20582" s="125"/>
      <c r="G20582" s="125">
        <f t="shared" si="329"/>
        <v>-20000</v>
      </c>
      <c r="H20582" s="704" t="s">
        <v>13640</v>
      </c>
    </row>
    <row r="20583" spans="1:8" s="681" customFormat="1" ht="15" customHeight="1" x14ac:dyDescent="0.25">
      <c r="A20583" s="733">
        <v>45525</v>
      </c>
      <c r="B20583" s="62" t="s">
        <v>13418</v>
      </c>
      <c r="C20583" s="62" t="s">
        <v>13419</v>
      </c>
      <c r="D20583" s="182" t="s">
        <v>13924</v>
      </c>
      <c r="E20583" s="125">
        <v>100000</v>
      </c>
      <c r="F20583" s="125"/>
      <c r="G20583" s="125">
        <f t="shared" si="329"/>
        <v>-100000</v>
      </c>
      <c r="H20583" s="704" t="s">
        <v>13640</v>
      </c>
    </row>
    <row r="20584" spans="1:8" s="681" customFormat="1" ht="15" customHeight="1" x14ac:dyDescent="0.25">
      <c r="A20584" s="733">
        <v>45525</v>
      </c>
      <c r="B20584" s="62" t="s">
        <v>13938</v>
      </c>
      <c r="C20584" s="62" t="s">
        <v>14</v>
      </c>
      <c r="D20584" s="182" t="s">
        <v>13939</v>
      </c>
      <c r="E20584" s="125">
        <v>49900</v>
      </c>
      <c r="F20584" s="125"/>
      <c r="G20584" s="125">
        <f t="shared" si="329"/>
        <v>-49900</v>
      </c>
      <c r="H20584" s="704" t="s">
        <v>13640</v>
      </c>
    </row>
    <row r="20585" spans="1:8" s="681" customFormat="1" ht="15" customHeight="1" x14ac:dyDescent="0.25">
      <c r="A20585" s="1111">
        <v>45526</v>
      </c>
      <c r="B20585" s="1113" t="s">
        <v>11707</v>
      </c>
      <c r="C20585" s="1113" t="s">
        <v>12914</v>
      </c>
      <c r="D20585" s="1114" t="s">
        <v>13949</v>
      </c>
      <c r="E20585" s="1115">
        <v>400000</v>
      </c>
      <c r="F20585" s="1115"/>
      <c r="G20585" s="1115">
        <f t="shared" si="329"/>
        <v>-400000</v>
      </c>
      <c r="H20585" s="1116" t="s">
        <v>13640</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13640</v>
      </c>
    </row>
    <row r="20587" spans="1:8" s="681" customFormat="1" ht="15" customHeight="1" x14ac:dyDescent="0.25">
      <c r="A20587" s="733">
        <v>45526</v>
      </c>
      <c r="B20587" s="62" t="s">
        <v>13418</v>
      </c>
      <c r="C20587" s="62" t="s">
        <v>13767</v>
      </c>
      <c r="D20587" s="182" t="s">
        <v>6925</v>
      </c>
      <c r="E20587" s="125">
        <v>10000</v>
      </c>
      <c r="F20587" s="125"/>
      <c r="G20587" s="125">
        <f t="shared" si="329"/>
        <v>-10000</v>
      </c>
      <c r="H20587" s="704" t="s">
        <v>13640</v>
      </c>
    </row>
    <row r="20588" spans="1:8" s="681" customFormat="1" ht="15" customHeight="1" x14ac:dyDescent="0.25">
      <c r="A20588" s="1111">
        <v>45526</v>
      </c>
      <c r="B20588" s="1113" t="s">
        <v>13418</v>
      </c>
      <c r="C20588" s="1113" t="s">
        <v>285</v>
      </c>
      <c r="D20588" s="1114" t="s">
        <v>13954</v>
      </c>
      <c r="E20588" s="1115">
        <v>400</v>
      </c>
      <c r="F20588" s="1115"/>
      <c r="G20588" s="1115">
        <f t="shared" si="329"/>
        <v>-400</v>
      </c>
      <c r="H20588" s="1116" t="s">
        <v>13640</v>
      </c>
    </row>
    <row r="20589" spans="1:8" s="681" customFormat="1" ht="15" customHeight="1" x14ac:dyDescent="0.25">
      <c r="A20589" s="1111">
        <v>45526</v>
      </c>
      <c r="B20589" s="1113" t="s">
        <v>13213</v>
      </c>
      <c r="C20589" s="1113" t="s">
        <v>5740</v>
      </c>
      <c r="D20589" s="1114" t="s">
        <v>13955</v>
      </c>
      <c r="E20589" s="1115">
        <v>7000</v>
      </c>
      <c r="F20589" s="1115"/>
      <c r="G20589" s="1115">
        <f t="shared" si="329"/>
        <v>-7000</v>
      </c>
      <c r="H20589" s="1116" t="s">
        <v>13640</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13640</v>
      </c>
    </row>
    <row r="20591" spans="1:8" s="681" customFormat="1" ht="15" customHeight="1" x14ac:dyDescent="0.25">
      <c r="A20591" s="1111">
        <v>45526</v>
      </c>
      <c r="B20591" s="1113" t="s">
        <v>103</v>
      </c>
      <c r="C20591" s="1113" t="s">
        <v>103</v>
      </c>
      <c r="D20591" s="1114" t="s">
        <v>13880</v>
      </c>
      <c r="E20591" s="1115">
        <v>2000</v>
      </c>
      <c r="F20591" s="1115"/>
      <c r="G20591" s="1115">
        <f t="shared" si="329"/>
        <v>-2000</v>
      </c>
      <c r="H20591" s="1116" t="s">
        <v>13640</v>
      </c>
    </row>
    <row r="20592" spans="1:8" s="681" customFormat="1" ht="15" customHeight="1" x14ac:dyDescent="0.25">
      <c r="A20592" s="733">
        <v>45526</v>
      </c>
      <c r="B20592" s="62" t="s">
        <v>13213</v>
      </c>
      <c r="C20592" s="62" t="s">
        <v>10972</v>
      </c>
      <c r="D20592" s="182" t="s">
        <v>13956</v>
      </c>
      <c r="E20592" s="125">
        <v>4550</v>
      </c>
      <c r="F20592" s="125"/>
      <c r="G20592" s="125">
        <f t="shared" si="329"/>
        <v>-4550</v>
      </c>
      <c r="H20592" s="704" t="s">
        <v>13640</v>
      </c>
    </row>
    <row r="20593" spans="1:8" s="681" customFormat="1" ht="15" customHeight="1" x14ac:dyDescent="0.25">
      <c r="A20593" s="733">
        <v>45526</v>
      </c>
      <c r="B20593" s="62" t="s">
        <v>12783</v>
      </c>
      <c r="C20593" s="62" t="s">
        <v>10972</v>
      </c>
      <c r="D20593" s="182" t="s">
        <v>13957</v>
      </c>
      <c r="E20593" s="125">
        <v>14400</v>
      </c>
      <c r="F20593" s="125"/>
      <c r="G20593" s="125">
        <f t="shared" si="329"/>
        <v>-14400</v>
      </c>
      <c r="H20593" s="704" t="s">
        <v>13640</v>
      </c>
    </row>
    <row r="20594" spans="1:8" s="681" customFormat="1" ht="15" customHeight="1" x14ac:dyDescent="0.25">
      <c r="A20594" s="733">
        <v>45526</v>
      </c>
      <c r="B20594" s="62" t="s">
        <v>103</v>
      </c>
      <c r="C20594" s="62" t="s">
        <v>3469</v>
      </c>
      <c r="D20594" s="182" t="s">
        <v>13958</v>
      </c>
      <c r="E20594" s="125">
        <v>30000</v>
      </c>
      <c r="F20594" s="125"/>
      <c r="G20594" s="125">
        <f t="shared" si="329"/>
        <v>-30000</v>
      </c>
      <c r="H20594" s="704" t="s">
        <v>13640</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13640</v>
      </c>
    </row>
    <row r="20596" spans="1:8" s="681" customFormat="1" ht="15" customHeight="1" x14ac:dyDescent="0.25">
      <c r="A20596" s="1111">
        <v>45526</v>
      </c>
      <c r="B20596" s="1113" t="s">
        <v>12334</v>
      </c>
      <c r="C20596" s="1113" t="s">
        <v>391</v>
      </c>
      <c r="D20596" s="1114" t="s">
        <v>13959</v>
      </c>
      <c r="E20596" s="1115">
        <v>10000</v>
      </c>
      <c r="F20596" s="1115"/>
      <c r="G20596" s="1115">
        <f t="shared" si="329"/>
        <v>-10000</v>
      </c>
      <c r="H20596" s="1116" t="s">
        <v>13640</v>
      </c>
    </row>
    <row r="20597" spans="1:8" s="681" customFormat="1" ht="15" customHeight="1" x14ac:dyDescent="0.25">
      <c r="A20597" s="1111">
        <v>45526</v>
      </c>
      <c r="B20597" s="1113" t="s">
        <v>13938</v>
      </c>
      <c r="C20597" s="1113" t="s">
        <v>10972</v>
      </c>
      <c r="D20597" s="1114" t="s">
        <v>13960</v>
      </c>
      <c r="E20597" s="1115">
        <v>4000</v>
      </c>
      <c r="F20597" s="1115"/>
      <c r="G20597" s="1115">
        <f t="shared" si="329"/>
        <v>-4000</v>
      </c>
      <c r="H20597" s="1116" t="s">
        <v>13640</v>
      </c>
    </row>
    <row r="20598" spans="1:8" s="681" customFormat="1" ht="15" customHeight="1" x14ac:dyDescent="0.25">
      <c r="A20598" s="733">
        <v>45526</v>
      </c>
      <c r="B20598" s="62" t="s">
        <v>11068</v>
      </c>
      <c r="C20598" s="62" t="s">
        <v>9345</v>
      </c>
      <c r="D20598" s="182" t="s">
        <v>13961</v>
      </c>
      <c r="E20598" s="125">
        <v>97400</v>
      </c>
      <c r="F20598" s="125"/>
      <c r="G20598" s="125">
        <f t="shared" si="329"/>
        <v>-97400</v>
      </c>
      <c r="H20598" s="704" t="s">
        <v>13640</v>
      </c>
    </row>
    <row r="20599" spans="1:8" s="681" customFormat="1" ht="15" customHeight="1" x14ac:dyDescent="0.25">
      <c r="A20599" s="733">
        <v>45526</v>
      </c>
      <c r="B20599" s="62" t="s">
        <v>11068</v>
      </c>
      <c r="C20599" s="62" t="s">
        <v>3144</v>
      </c>
      <c r="D20599" s="182" t="s">
        <v>13962</v>
      </c>
      <c r="E20599" s="125">
        <v>63600</v>
      </c>
      <c r="F20599" s="125"/>
      <c r="G20599" s="125">
        <f t="shared" si="329"/>
        <v>-63600</v>
      </c>
      <c r="H20599" s="704" t="s">
        <v>13640</v>
      </c>
    </row>
    <row r="20600" spans="1:8" s="681" customFormat="1" ht="15" customHeight="1" x14ac:dyDescent="0.25">
      <c r="A20600" s="733">
        <v>45526</v>
      </c>
      <c r="B20600" s="62" t="s">
        <v>13165</v>
      </c>
      <c r="C20600" s="62" t="s">
        <v>3144</v>
      </c>
      <c r="D20600" s="182" t="s">
        <v>13963</v>
      </c>
      <c r="E20600" s="125">
        <v>50000</v>
      </c>
      <c r="F20600" s="125"/>
      <c r="G20600" s="125">
        <f t="shared" si="329"/>
        <v>-50000</v>
      </c>
      <c r="H20600" s="704" t="s">
        <v>13640</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13640</v>
      </c>
    </row>
    <row r="20602" spans="1:8" s="681" customFormat="1" ht="15" customHeight="1" x14ac:dyDescent="0.25">
      <c r="A20602" s="1111">
        <v>45527</v>
      </c>
      <c r="B20602" s="1113" t="s">
        <v>13240</v>
      </c>
      <c r="C20602" s="1113" t="s">
        <v>5740</v>
      </c>
      <c r="D20602" s="1114" t="s">
        <v>369</v>
      </c>
      <c r="E20602" s="1115">
        <v>1200</v>
      </c>
      <c r="F20602" s="1115"/>
      <c r="G20602" s="1115">
        <f t="shared" si="329"/>
        <v>-1200</v>
      </c>
      <c r="H20602" s="1116" t="s">
        <v>13640</v>
      </c>
    </row>
    <row r="20603" spans="1:8" s="681" customFormat="1" ht="15" customHeight="1" x14ac:dyDescent="0.25">
      <c r="A20603" s="1111">
        <v>45527</v>
      </c>
      <c r="B20603" s="1113" t="s">
        <v>13418</v>
      </c>
      <c r="C20603" s="1113" t="s">
        <v>5740</v>
      </c>
      <c r="D20603" s="1114" t="s">
        <v>369</v>
      </c>
      <c r="E20603" s="1115">
        <v>500</v>
      </c>
      <c r="F20603" s="1115"/>
      <c r="G20603" s="1115">
        <f t="shared" si="329"/>
        <v>-500</v>
      </c>
      <c r="H20603" s="1116" t="s">
        <v>13640</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13640</v>
      </c>
    </row>
    <row r="20605" spans="1:8" s="681" customFormat="1" ht="15" customHeight="1" x14ac:dyDescent="0.25">
      <c r="A20605" s="733">
        <v>45527</v>
      </c>
      <c r="B20605" s="62" t="s">
        <v>12783</v>
      </c>
      <c r="C20605" s="62" t="s">
        <v>10972</v>
      </c>
      <c r="D20605" s="182" t="s">
        <v>13964</v>
      </c>
      <c r="E20605" s="125">
        <v>6300</v>
      </c>
      <c r="F20605" s="125"/>
      <c r="G20605" s="125">
        <f t="shared" si="329"/>
        <v>-6300</v>
      </c>
      <c r="H20605" s="704" t="s">
        <v>13640</v>
      </c>
    </row>
    <row r="20606" spans="1:8" s="681" customFormat="1" ht="15" customHeight="1" x14ac:dyDescent="0.25">
      <c r="A20606" s="1111">
        <v>45527</v>
      </c>
      <c r="B20606" s="1113" t="s">
        <v>12783</v>
      </c>
      <c r="C20606" s="1113" t="s">
        <v>285</v>
      </c>
      <c r="D20606" s="1114" t="s">
        <v>13965</v>
      </c>
      <c r="E20606" s="1115">
        <v>200</v>
      </c>
      <c r="F20606" s="1115"/>
      <c r="G20606" s="1115">
        <f t="shared" si="329"/>
        <v>-200</v>
      </c>
      <c r="H20606" s="1116" t="s">
        <v>13640</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13640</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13640</v>
      </c>
    </row>
    <row r="20609" spans="1:8" s="681" customFormat="1" ht="24" customHeight="1" x14ac:dyDescent="0.25">
      <c r="A20609" s="733">
        <v>45527</v>
      </c>
      <c r="B20609" s="62" t="s">
        <v>11864</v>
      </c>
      <c r="C20609" s="62" t="s">
        <v>10972</v>
      </c>
      <c r="D20609" s="182" t="s">
        <v>13966</v>
      </c>
      <c r="E20609" s="125">
        <v>51000</v>
      </c>
      <c r="F20609" s="125"/>
      <c r="G20609" s="125">
        <f t="shared" si="329"/>
        <v>-51000</v>
      </c>
      <c r="H20609" s="704" t="s">
        <v>13640</v>
      </c>
    </row>
    <row r="20610" spans="1:8" s="681" customFormat="1" ht="15" customHeight="1" x14ac:dyDescent="0.25">
      <c r="A20610" s="733">
        <v>45527</v>
      </c>
      <c r="B20610" s="62" t="s">
        <v>13213</v>
      </c>
      <c r="C20610" s="62" t="s">
        <v>8384</v>
      </c>
      <c r="D20610" s="182" t="s">
        <v>13961</v>
      </c>
      <c r="E20610" s="125">
        <v>1000000</v>
      </c>
      <c r="F20610" s="125"/>
      <c r="G20610" s="125">
        <f t="shared" si="329"/>
        <v>-1000000</v>
      </c>
      <c r="H20610" s="704" t="s">
        <v>13640</v>
      </c>
    </row>
    <row r="20611" spans="1:8" s="681" customFormat="1" ht="24" customHeight="1" x14ac:dyDescent="0.25">
      <c r="A20611" s="733">
        <v>45527</v>
      </c>
      <c r="B20611" s="62" t="s">
        <v>12783</v>
      </c>
      <c r="C20611" s="565" t="s">
        <v>437</v>
      </c>
      <c r="D20611" s="873" t="s">
        <v>13967</v>
      </c>
      <c r="E20611" s="566">
        <v>94800</v>
      </c>
      <c r="F20611" s="125"/>
      <c r="G20611" s="125">
        <f t="shared" si="329"/>
        <v>-94800</v>
      </c>
      <c r="H20611" s="704" t="s">
        <v>13640</v>
      </c>
    </row>
    <row r="20612" spans="1:8" s="681" customFormat="1" ht="24" customHeight="1" x14ac:dyDescent="0.25">
      <c r="A20612" s="733">
        <v>45527</v>
      </c>
      <c r="B20612" s="62" t="s">
        <v>13418</v>
      </c>
      <c r="C20612" s="565" t="s">
        <v>437</v>
      </c>
      <c r="D20612" s="873" t="s">
        <v>13967</v>
      </c>
      <c r="E20612" s="566">
        <v>30800</v>
      </c>
      <c r="F20612" s="125"/>
      <c r="G20612" s="125">
        <f t="shared" si="329"/>
        <v>-30800</v>
      </c>
      <c r="H20612" s="704" t="s">
        <v>13640</v>
      </c>
    </row>
    <row r="20613" spans="1:8" s="681" customFormat="1" ht="24" customHeight="1" x14ac:dyDescent="0.25">
      <c r="A20613" s="733">
        <v>45527</v>
      </c>
      <c r="B20613" s="62" t="s">
        <v>13213</v>
      </c>
      <c r="C20613" s="645" t="s">
        <v>1062</v>
      </c>
      <c r="D20613" s="900" t="s">
        <v>13968</v>
      </c>
      <c r="E20613" s="646">
        <v>200000</v>
      </c>
      <c r="F20613" s="125"/>
      <c r="G20613" s="125">
        <f t="shared" si="329"/>
        <v>-200000</v>
      </c>
      <c r="H20613" s="704" t="s">
        <v>13640</v>
      </c>
    </row>
    <row r="20614" spans="1:8" s="681" customFormat="1" ht="24" customHeight="1" x14ac:dyDescent="0.25">
      <c r="A20614" s="733">
        <v>45527</v>
      </c>
      <c r="B20614" s="62" t="s">
        <v>13165</v>
      </c>
      <c r="C20614" s="645" t="s">
        <v>1062</v>
      </c>
      <c r="D20614" s="900" t="s">
        <v>13968</v>
      </c>
      <c r="E20614" s="646">
        <v>200000</v>
      </c>
      <c r="F20614" s="125"/>
      <c r="G20614" s="125">
        <f t="shared" ref="G20614:G20677" si="330">F20614-E20614</f>
        <v>-200000</v>
      </c>
      <c r="H20614" s="704" t="s">
        <v>13640</v>
      </c>
    </row>
    <row r="20615" spans="1:8" s="681" customFormat="1" ht="24" customHeight="1" x14ac:dyDescent="0.25">
      <c r="A20615" s="733">
        <v>45527</v>
      </c>
      <c r="B20615" s="62" t="s">
        <v>13522</v>
      </c>
      <c r="C20615" s="645" t="s">
        <v>1062</v>
      </c>
      <c r="D20615" s="900" t="s">
        <v>13968</v>
      </c>
      <c r="E20615" s="646">
        <v>100000</v>
      </c>
      <c r="F20615" s="125"/>
      <c r="G20615" s="125">
        <f t="shared" si="330"/>
        <v>-100000</v>
      </c>
      <c r="H20615" s="704" t="s">
        <v>13640</v>
      </c>
    </row>
    <row r="20616" spans="1:8" s="681" customFormat="1" ht="24" customHeight="1" x14ac:dyDescent="0.25">
      <c r="A20616" s="733">
        <v>45527</v>
      </c>
      <c r="B20616" s="62" t="s">
        <v>13907</v>
      </c>
      <c r="C20616" s="550" t="s">
        <v>3144</v>
      </c>
      <c r="D20616" s="739" t="s">
        <v>13978</v>
      </c>
      <c r="E20616" s="551">
        <v>84765</v>
      </c>
      <c r="F20616" s="125"/>
      <c r="G20616" s="125">
        <f t="shared" si="330"/>
        <v>-84765</v>
      </c>
      <c r="H20616" s="704" t="s">
        <v>13640</v>
      </c>
    </row>
    <row r="20617" spans="1:8" s="681" customFormat="1" ht="24" customHeight="1" x14ac:dyDescent="0.25">
      <c r="A20617" s="733">
        <v>45527</v>
      </c>
      <c r="B20617" s="62" t="s">
        <v>13522</v>
      </c>
      <c r="C20617" s="550" t="s">
        <v>3144</v>
      </c>
      <c r="D20617" s="739" t="s">
        <v>13978</v>
      </c>
      <c r="E20617" s="551">
        <v>84765</v>
      </c>
      <c r="F20617" s="125"/>
      <c r="G20617" s="125">
        <f t="shared" si="330"/>
        <v>-84765</v>
      </c>
      <c r="H20617" s="704" t="s">
        <v>13640</v>
      </c>
    </row>
    <row r="20618" spans="1:8" s="681" customFormat="1" ht="24" customHeight="1" x14ac:dyDescent="0.25">
      <c r="A20618" s="733">
        <v>45527</v>
      </c>
      <c r="B20618" s="62" t="s">
        <v>10284</v>
      </c>
      <c r="C20618" s="62" t="s">
        <v>13881</v>
      </c>
      <c r="D20618" s="182" t="s">
        <v>13975</v>
      </c>
      <c r="E20618" s="125">
        <v>32000</v>
      </c>
      <c r="F20618" s="125"/>
      <c r="G20618" s="125">
        <f t="shared" si="330"/>
        <v>-32000</v>
      </c>
      <c r="H20618" s="704" t="s">
        <v>13640</v>
      </c>
    </row>
    <row r="20619" spans="1:8" s="681" customFormat="1" ht="15" customHeight="1" x14ac:dyDescent="0.25">
      <c r="A20619" s="733">
        <v>45527</v>
      </c>
      <c r="B20619" s="62" t="s">
        <v>12388</v>
      </c>
      <c r="C20619" s="62" t="s">
        <v>13976</v>
      </c>
      <c r="D20619" s="182" t="s">
        <v>13977</v>
      </c>
      <c r="E20619" s="125">
        <v>60000</v>
      </c>
      <c r="F20619" s="125"/>
      <c r="G20619" s="125">
        <f t="shared" si="330"/>
        <v>-60000</v>
      </c>
      <c r="H20619" s="704" t="s">
        <v>13640</v>
      </c>
    </row>
    <row r="20620" spans="1:8" s="681" customFormat="1" ht="15" customHeight="1" x14ac:dyDescent="0.25">
      <c r="A20620" s="733">
        <v>45527</v>
      </c>
      <c r="B20620" s="62" t="s">
        <v>13639</v>
      </c>
      <c r="C20620" s="62" t="s">
        <v>14</v>
      </c>
      <c r="D20620" s="182" t="s">
        <v>4308</v>
      </c>
      <c r="E20620" s="125">
        <v>5960</v>
      </c>
      <c r="F20620" s="125"/>
      <c r="G20620" s="125">
        <f t="shared" si="330"/>
        <v>-5960</v>
      </c>
      <c r="H20620" s="704" t="s">
        <v>13640</v>
      </c>
    </row>
    <row r="20621" spans="1:8" s="681" customFormat="1" ht="15" customHeight="1" x14ac:dyDescent="0.25">
      <c r="A20621" s="733">
        <v>45528</v>
      </c>
      <c r="B20621" s="62" t="s">
        <v>13098</v>
      </c>
      <c r="C20621" s="62" t="s">
        <v>10972</v>
      </c>
      <c r="D20621" s="182" t="s">
        <v>13969</v>
      </c>
      <c r="E20621" s="125">
        <v>900</v>
      </c>
      <c r="F20621" s="125"/>
      <c r="G20621" s="125">
        <f t="shared" si="330"/>
        <v>-900</v>
      </c>
      <c r="H20621" s="704" t="s">
        <v>13640</v>
      </c>
    </row>
    <row r="20622" spans="1:8" s="681" customFormat="1" ht="15" customHeight="1" x14ac:dyDescent="0.25">
      <c r="A20622" s="1111">
        <v>45528</v>
      </c>
      <c r="B20622" s="1113" t="s">
        <v>103</v>
      </c>
      <c r="C20622" s="1113" t="s">
        <v>103</v>
      </c>
      <c r="D20622" s="1114" t="s">
        <v>13880</v>
      </c>
      <c r="E20622" s="1115">
        <v>2000</v>
      </c>
      <c r="F20622" s="1115"/>
      <c r="G20622" s="1115">
        <f t="shared" si="330"/>
        <v>-2000</v>
      </c>
      <c r="H20622" s="1116" t="s">
        <v>13640</v>
      </c>
    </row>
    <row r="20623" spans="1:8" s="681" customFormat="1" ht="24" customHeight="1" x14ac:dyDescent="0.25">
      <c r="A20623" s="733">
        <v>45528</v>
      </c>
      <c r="B20623" s="62" t="s">
        <v>13213</v>
      </c>
      <c r="C20623" s="645" t="s">
        <v>3144</v>
      </c>
      <c r="D20623" s="900" t="s">
        <v>13971</v>
      </c>
      <c r="E20623" s="646">
        <v>20667</v>
      </c>
      <c r="F20623" s="125"/>
      <c r="G20623" s="125">
        <f t="shared" si="330"/>
        <v>-20667</v>
      </c>
      <c r="H20623" s="704" t="s">
        <v>13640</v>
      </c>
    </row>
    <row r="20624" spans="1:8" s="681" customFormat="1" ht="24" customHeight="1" x14ac:dyDescent="0.25">
      <c r="A20624" s="733">
        <v>45528</v>
      </c>
      <c r="B20624" s="62" t="s">
        <v>13098</v>
      </c>
      <c r="C20624" s="645" t="s">
        <v>3144</v>
      </c>
      <c r="D20624" s="900" t="s">
        <v>13971</v>
      </c>
      <c r="E20624" s="646">
        <v>20667</v>
      </c>
      <c r="F20624" s="125"/>
      <c r="G20624" s="125">
        <f t="shared" si="330"/>
        <v>-20667</v>
      </c>
      <c r="H20624" s="704" t="s">
        <v>13640</v>
      </c>
    </row>
    <row r="20625" spans="1:8" s="681" customFormat="1" ht="24" customHeight="1" x14ac:dyDescent="0.25">
      <c r="A20625" s="733">
        <v>45528</v>
      </c>
      <c r="B20625" s="62" t="s">
        <v>11068</v>
      </c>
      <c r="C20625" s="645" t="s">
        <v>3144</v>
      </c>
      <c r="D20625" s="900" t="s">
        <v>13971</v>
      </c>
      <c r="E20625" s="646">
        <v>20666</v>
      </c>
      <c r="F20625" s="125"/>
      <c r="G20625" s="125">
        <f t="shared" si="330"/>
        <v>-20666</v>
      </c>
      <c r="H20625" s="704" t="s">
        <v>13640</v>
      </c>
    </row>
    <row r="20626" spans="1:8" s="681" customFormat="1" ht="24" customHeight="1" x14ac:dyDescent="0.25">
      <c r="A20626" s="733">
        <v>45528</v>
      </c>
      <c r="B20626" s="62" t="s">
        <v>13213</v>
      </c>
      <c r="C20626" s="565" t="s">
        <v>3144</v>
      </c>
      <c r="D20626" s="873" t="s">
        <v>13972</v>
      </c>
      <c r="E20626" s="566">
        <v>31025</v>
      </c>
      <c r="F20626" s="125"/>
      <c r="G20626" s="125">
        <f t="shared" si="330"/>
        <v>-31025</v>
      </c>
      <c r="H20626" s="704" t="s">
        <v>13640</v>
      </c>
    </row>
    <row r="20627" spans="1:8" s="681" customFormat="1" ht="24" customHeight="1" x14ac:dyDescent="0.25">
      <c r="A20627" s="733">
        <v>45528</v>
      </c>
      <c r="B20627" s="62" t="s">
        <v>12671</v>
      </c>
      <c r="C20627" s="565" t="s">
        <v>3144</v>
      </c>
      <c r="D20627" s="873" t="s">
        <v>13972</v>
      </c>
      <c r="E20627" s="566">
        <v>15500</v>
      </c>
      <c r="F20627" s="125"/>
      <c r="G20627" s="125">
        <f t="shared" si="330"/>
        <v>-15500</v>
      </c>
      <c r="H20627" s="704" t="s">
        <v>13640</v>
      </c>
    </row>
    <row r="20628" spans="1:8" s="681" customFormat="1" ht="15" customHeight="1" x14ac:dyDescent="0.25">
      <c r="A20628" s="733">
        <v>45528</v>
      </c>
      <c r="B20628" s="62" t="s">
        <v>13213</v>
      </c>
      <c r="C20628" s="62" t="s">
        <v>3144</v>
      </c>
      <c r="D20628" s="182" t="s">
        <v>13970</v>
      </c>
      <c r="E20628" s="125">
        <v>35700</v>
      </c>
      <c r="F20628" s="125"/>
      <c r="G20628" s="125">
        <f t="shared" si="330"/>
        <v>-35700</v>
      </c>
      <c r="H20628" s="704" t="s">
        <v>13640</v>
      </c>
    </row>
    <row r="20629" spans="1:8" s="681" customFormat="1" ht="15" customHeight="1" x14ac:dyDescent="0.25">
      <c r="A20629" s="733">
        <v>45528</v>
      </c>
      <c r="B20629" s="62" t="s">
        <v>13418</v>
      </c>
      <c r="C20629" s="62" t="s">
        <v>10972</v>
      </c>
      <c r="D20629" s="182" t="s">
        <v>14022</v>
      </c>
      <c r="E20629" s="125">
        <v>17000</v>
      </c>
      <c r="F20629" s="125"/>
      <c r="G20629" s="125">
        <f t="shared" si="330"/>
        <v>-17000</v>
      </c>
      <c r="H20629" s="704" t="s">
        <v>13640</v>
      </c>
    </row>
    <row r="20630" spans="1:8" s="681" customFormat="1" ht="24" customHeight="1" x14ac:dyDescent="0.25">
      <c r="A20630" s="733">
        <v>45528</v>
      </c>
      <c r="B20630" s="62" t="s">
        <v>13213</v>
      </c>
      <c r="C20630" s="669" t="s">
        <v>3144</v>
      </c>
      <c r="D20630" s="905" t="s">
        <v>13973</v>
      </c>
      <c r="E20630" s="671">
        <v>17311</v>
      </c>
      <c r="F20630" s="125"/>
      <c r="G20630" s="125">
        <f t="shared" si="330"/>
        <v>-17311</v>
      </c>
      <c r="H20630" s="704" t="s">
        <v>13640</v>
      </c>
    </row>
    <row r="20631" spans="1:8" s="681" customFormat="1" ht="24" customHeight="1" x14ac:dyDescent="0.25">
      <c r="A20631" s="733">
        <v>45528</v>
      </c>
      <c r="B20631" s="62" t="s">
        <v>13098</v>
      </c>
      <c r="C20631" s="669" t="s">
        <v>3144</v>
      </c>
      <c r="D20631" s="905" t="s">
        <v>13973</v>
      </c>
      <c r="E20631" s="671">
        <v>17311</v>
      </c>
      <c r="F20631" s="125"/>
      <c r="G20631" s="125">
        <f t="shared" si="330"/>
        <v>-17311</v>
      </c>
      <c r="H20631" s="704" t="s">
        <v>13640</v>
      </c>
    </row>
    <row r="20632" spans="1:8" s="681" customFormat="1" ht="24" customHeight="1" x14ac:dyDescent="0.25">
      <c r="A20632" s="733">
        <v>45528</v>
      </c>
      <c r="B20632" s="62" t="s">
        <v>12388</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13639</v>
      </c>
      <c r="C20633" s="669" t="s">
        <v>3144</v>
      </c>
      <c r="D20633" s="905" t="s">
        <v>13973</v>
      </c>
      <c r="E20633" s="671">
        <v>17312</v>
      </c>
      <c r="F20633" s="125"/>
      <c r="G20633" s="125">
        <f t="shared" si="330"/>
        <v>-17312</v>
      </c>
      <c r="H20633" s="704" t="s">
        <v>13640</v>
      </c>
    </row>
    <row r="20634" spans="1:8" s="681" customFormat="1" ht="15" customHeight="1" x14ac:dyDescent="0.25">
      <c r="A20634" s="1111">
        <v>45528</v>
      </c>
      <c r="B20634" s="1113" t="s">
        <v>13098</v>
      </c>
      <c r="C20634" s="1113" t="s">
        <v>10972</v>
      </c>
      <c r="D20634" s="1114" t="s">
        <v>13969</v>
      </c>
      <c r="E20634" s="1115">
        <v>900</v>
      </c>
      <c r="F20634" s="1115"/>
      <c r="G20634" s="1115">
        <f t="shared" si="330"/>
        <v>-900</v>
      </c>
      <c r="H20634" s="1116" t="s">
        <v>13640</v>
      </c>
    </row>
    <row r="20635" spans="1:8" s="681" customFormat="1" ht="15" customHeight="1" x14ac:dyDescent="0.25">
      <c r="A20635" s="1111">
        <v>45528</v>
      </c>
      <c r="B20635" s="1113" t="s">
        <v>103</v>
      </c>
      <c r="C20635" s="1113" t="s">
        <v>103</v>
      </c>
      <c r="D20635" s="1114" t="s">
        <v>13880</v>
      </c>
      <c r="E20635" s="1115">
        <v>2000</v>
      </c>
      <c r="F20635" s="1115"/>
      <c r="G20635" s="1115">
        <f t="shared" si="330"/>
        <v>-2000</v>
      </c>
      <c r="H20635" s="1116" t="s">
        <v>13640</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13640</v>
      </c>
    </row>
    <row r="20637" spans="1:8" s="681" customFormat="1" ht="15" customHeight="1" x14ac:dyDescent="0.25">
      <c r="A20637" s="733">
        <v>45528</v>
      </c>
      <c r="B20637" s="62" t="s">
        <v>13418</v>
      </c>
      <c r="C20637" s="62" t="s">
        <v>10972</v>
      </c>
      <c r="D20637" s="182" t="s">
        <v>13981</v>
      </c>
      <c r="E20637" s="125">
        <v>900</v>
      </c>
      <c r="F20637" s="125"/>
      <c r="G20637" s="125">
        <f t="shared" si="330"/>
        <v>-900</v>
      </c>
      <c r="H20637" s="704" t="s">
        <v>13640</v>
      </c>
    </row>
    <row r="20638" spans="1:8" s="681" customFormat="1" ht="15" customHeight="1" x14ac:dyDescent="0.25">
      <c r="A20638" s="1111">
        <v>45528</v>
      </c>
      <c r="B20638" s="1113" t="s">
        <v>12334</v>
      </c>
      <c r="C20638" s="1113" t="s">
        <v>10972</v>
      </c>
      <c r="D20638" s="1114" t="s">
        <v>13982</v>
      </c>
      <c r="E20638" s="1115">
        <v>3000</v>
      </c>
      <c r="F20638" s="1115"/>
      <c r="G20638" s="1115">
        <f t="shared" si="330"/>
        <v>-3000</v>
      </c>
      <c r="H20638" s="1116" t="s">
        <v>13640</v>
      </c>
    </row>
    <row r="20639" spans="1:8" s="681" customFormat="1" ht="15" customHeight="1" x14ac:dyDescent="0.25">
      <c r="A20639" s="1111">
        <v>45528</v>
      </c>
      <c r="B20639" s="1113" t="s">
        <v>12594</v>
      </c>
      <c r="C20639" s="1113" t="s">
        <v>13081</v>
      </c>
      <c r="D20639" s="1114" t="s">
        <v>13993</v>
      </c>
      <c r="E20639" s="1115">
        <v>5000</v>
      </c>
      <c r="F20639" s="1115"/>
      <c r="G20639" s="1115">
        <f t="shared" si="330"/>
        <v>-5000</v>
      </c>
      <c r="H20639" s="1116" t="s">
        <v>13640</v>
      </c>
    </row>
    <row r="20640" spans="1:8" s="681" customFormat="1" ht="15" customHeight="1" x14ac:dyDescent="0.25">
      <c r="A20640" s="1111">
        <v>45528</v>
      </c>
      <c r="B20640" s="1113" t="s">
        <v>12594</v>
      </c>
      <c r="C20640" s="1113" t="s">
        <v>14</v>
      </c>
      <c r="D20640" s="1114" t="s">
        <v>13994</v>
      </c>
      <c r="E20640" s="1115">
        <v>1000</v>
      </c>
      <c r="F20640" s="1115"/>
      <c r="G20640" s="1115">
        <f t="shared" si="330"/>
        <v>-1000</v>
      </c>
      <c r="H20640" s="1116" t="s">
        <v>13640</v>
      </c>
    </row>
    <row r="20641" spans="1:8" s="681" customFormat="1" ht="15" customHeight="1" x14ac:dyDescent="0.25">
      <c r="A20641" s="733">
        <v>45528</v>
      </c>
      <c r="B20641" s="62" t="s">
        <v>13524</v>
      </c>
      <c r="C20641" s="62" t="s">
        <v>3680</v>
      </c>
      <c r="D20641" s="182" t="s">
        <v>13995</v>
      </c>
      <c r="E20641" s="125">
        <v>15000</v>
      </c>
      <c r="F20641" s="125"/>
      <c r="G20641" s="125">
        <f t="shared" si="330"/>
        <v>-15000</v>
      </c>
      <c r="H20641" s="704" t="s">
        <v>13640</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13640</v>
      </c>
    </row>
    <row r="20643" spans="1:8" s="681" customFormat="1" ht="15" customHeight="1" x14ac:dyDescent="0.25">
      <c r="A20643" s="1111">
        <v>45530</v>
      </c>
      <c r="B20643" s="1113" t="s">
        <v>103</v>
      </c>
      <c r="C20643" s="1113" t="s">
        <v>103</v>
      </c>
      <c r="D20643" s="1114" t="s">
        <v>13983</v>
      </c>
      <c r="E20643" s="1115">
        <v>1600</v>
      </c>
      <c r="F20643" s="1115"/>
      <c r="G20643" s="1115">
        <f t="shared" si="330"/>
        <v>-1600</v>
      </c>
      <c r="H20643" s="1116" t="s">
        <v>13640</v>
      </c>
    </row>
    <row r="20644" spans="1:8" s="681" customFormat="1" ht="15" customHeight="1" x14ac:dyDescent="0.25">
      <c r="A20644" s="733">
        <v>45530</v>
      </c>
      <c r="B20644" s="62" t="s">
        <v>13522</v>
      </c>
      <c r="C20644" s="62" t="s">
        <v>3144</v>
      </c>
      <c r="D20644" s="182" t="s">
        <v>13984</v>
      </c>
      <c r="E20644" s="125">
        <v>50000</v>
      </c>
      <c r="F20644" s="125"/>
      <c r="G20644" s="125">
        <f t="shared" si="330"/>
        <v>-50000</v>
      </c>
      <c r="H20644" s="704" t="s">
        <v>13640</v>
      </c>
    </row>
    <row r="20645" spans="1:8" s="681" customFormat="1" ht="15" customHeight="1" x14ac:dyDescent="0.25">
      <c r="A20645" s="733">
        <v>45530</v>
      </c>
      <c r="B20645" s="62" t="s">
        <v>10889</v>
      </c>
      <c r="C20645" s="62" t="s">
        <v>10841</v>
      </c>
      <c r="D20645" s="182" t="s">
        <v>13985</v>
      </c>
      <c r="E20645" s="125">
        <v>400000</v>
      </c>
      <c r="F20645" s="125"/>
      <c r="G20645" s="125">
        <f t="shared" si="330"/>
        <v>-400000</v>
      </c>
      <c r="H20645" s="704" t="s">
        <v>13640</v>
      </c>
    </row>
    <row r="20646" spans="1:8" s="681" customFormat="1" ht="15" customHeight="1" x14ac:dyDescent="0.25">
      <c r="A20646" s="733">
        <v>45530</v>
      </c>
      <c r="B20646" s="62" t="s">
        <v>13522</v>
      </c>
      <c r="C20646" s="62" t="s">
        <v>5386</v>
      </c>
      <c r="D20646" s="182" t="s">
        <v>13996</v>
      </c>
      <c r="E20646" s="125">
        <v>18500</v>
      </c>
      <c r="F20646" s="125"/>
      <c r="G20646" s="125">
        <f t="shared" si="330"/>
        <v>-18500</v>
      </c>
      <c r="H20646" s="704" t="s">
        <v>13640</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13640</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13640</v>
      </c>
    </row>
    <row r="20649" spans="1:8" s="681" customFormat="1" ht="15" customHeight="1" x14ac:dyDescent="0.25">
      <c r="A20649" s="1111">
        <v>45531</v>
      </c>
      <c r="B20649" s="1113" t="s">
        <v>13213</v>
      </c>
      <c r="C20649" s="1113" t="s">
        <v>5386</v>
      </c>
      <c r="D20649" s="1114" t="s">
        <v>13955</v>
      </c>
      <c r="E20649" s="1115">
        <v>7000</v>
      </c>
      <c r="F20649" s="1115"/>
      <c r="G20649" s="1115">
        <f t="shared" si="330"/>
        <v>-7000</v>
      </c>
      <c r="H20649" s="1116" t="s">
        <v>13640</v>
      </c>
    </row>
    <row r="20650" spans="1:8" s="681" customFormat="1" ht="15" customHeight="1" x14ac:dyDescent="0.25">
      <c r="A20650" s="1111">
        <v>45531</v>
      </c>
      <c r="B20650" s="1113" t="s">
        <v>12671</v>
      </c>
      <c r="C20650" s="1113" t="s">
        <v>5386</v>
      </c>
      <c r="D20650" s="1114" t="s">
        <v>13955</v>
      </c>
      <c r="E20650" s="1115">
        <v>7000</v>
      </c>
      <c r="F20650" s="1115"/>
      <c r="G20650" s="1115">
        <f t="shared" si="330"/>
        <v>-7000</v>
      </c>
      <c r="H20650" s="1116" t="s">
        <v>13640</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13640</v>
      </c>
    </row>
    <row r="20652" spans="1:8" s="681" customFormat="1" ht="15" customHeight="1" x14ac:dyDescent="0.25">
      <c r="A20652" s="733">
        <v>45531</v>
      </c>
      <c r="B20652" s="62" t="s">
        <v>13522</v>
      </c>
      <c r="C20652" s="62" t="s">
        <v>6782</v>
      </c>
      <c r="D20652" s="182" t="s">
        <v>13986</v>
      </c>
      <c r="E20652" s="125">
        <v>400000</v>
      </c>
      <c r="F20652" s="125"/>
      <c r="G20652" s="125">
        <f t="shared" si="330"/>
        <v>-400000</v>
      </c>
      <c r="H20652" s="704" t="s">
        <v>13640</v>
      </c>
    </row>
    <row r="20653" spans="1:8" s="681" customFormat="1" ht="24" customHeight="1" x14ac:dyDescent="0.25">
      <c r="A20653" s="733">
        <v>45531</v>
      </c>
      <c r="B20653" s="62" t="s">
        <v>13522</v>
      </c>
      <c r="C20653" s="62" t="s">
        <v>3144</v>
      </c>
      <c r="D20653" s="182" t="s">
        <v>13987</v>
      </c>
      <c r="E20653" s="125">
        <v>42000</v>
      </c>
      <c r="F20653" s="125"/>
      <c r="G20653" s="125">
        <f t="shared" si="330"/>
        <v>-42000</v>
      </c>
      <c r="H20653" s="704" t="s">
        <v>13640</v>
      </c>
    </row>
    <row r="20654" spans="1:8" s="681" customFormat="1" ht="17.25" customHeight="1" x14ac:dyDescent="0.25">
      <c r="A20654" s="733">
        <v>45531</v>
      </c>
      <c r="B20654" s="62" t="s">
        <v>13907</v>
      </c>
      <c r="C20654" s="62" t="s">
        <v>3144</v>
      </c>
      <c r="D20654" s="182" t="s">
        <v>13988</v>
      </c>
      <c r="E20654" s="125">
        <v>24000</v>
      </c>
      <c r="F20654" s="125"/>
      <c r="G20654" s="125">
        <f t="shared" si="330"/>
        <v>-24000</v>
      </c>
      <c r="H20654" s="704" t="s">
        <v>13640</v>
      </c>
    </row>
    <row r="20655" spans="1:8" s="681" customFormat="1" ht="15" customHeight="1" x14ac:dyDescent="0.25">
      <c r="A20655" s="733">
        <v>45531</v>
      </c>
      <c r="B20655" s="62" t="s">
        <v>13907</v>
      </c>
      <c r="C20655" s="62" t="s">
        <v>7035</v>
      </c>
      <c r="D20655" s="182" t="s">
        <v>13989</v>
      </c>
      <c r="E20655" s="125">
        <v>150000</v>
      </c>
      <c r="F20655" s="125"/>
      <c r="G20655" s="125">
        <f t="shared" si="330"/>
        <v>-150000</v>
      </c>
      <c r="H20655" s="704" t="s">
        <v>13640</v>
      </c>
    </row>
    <row r="20656" spans="1:8" s="681" customFormat="1" ht="15" customHeight="1" x14ac:dyDescent="0.25">
      <c r="A20656" s="733">
        <v>45531</v>
      </c>
      <c r="B20656" s="62" t="s">
        <v>13213</v>
      </c>
      <c r="C20656" s="62" t="s">
        <v>10972</v>
      </c>
      <c r="D20656" s="182" t="s">
        <v>14010</v>
      </c>
      <c r="E20656" s="125">
        <v>8100</v>
      </c>
      <c r="F20656" s="125"/>
      <c r="G20656" s="125">
        <f t="shared" si="330"/>
        <v>-8100</v>
      </c>
      <c r="H20656" s="704" t="s">
        <v>13640</v>
      </c>
    </row>
    <row r="20657" spans="1:8" s="681" customFormat="1" ht="15" customHeight="1" x14ac:dyDescent="0.25">
      <c r="A20657" s="733">
        <v>45531</v>
      </c>
      <c r="B20657" s="62" t="s">
        <v>13098</v>
      </c>
      <c r="C20657" s="62" t="s">
        <v>10972</v>
      </c>
      <c r="D20657" s="182" t="s">
        <v>14011</v>
      </c>
      <c r="E20657" s="125">
        <v>4200</v>
      </c>
      <c r="F20657" s="125"/>
      <c r="G20657" s="125">
        <f t="shared" si="330"/>
        <v>-4200</v>
      </c>
      <c r="H20657" s="704" t="s">
        <v>13640</v>
      </c>
    </row>
    <row r="20658" spans="1:8" s="681" customFormat="1" ht="15" customHeight="1" x14ac:dyDescent="0.25">
      <c r="A20658" s="733">
        <v>45531</v>
      </c>
      <c r="B20658" s="62" t="s">
        <v>11068</v>
      </c>
      <c r="C20658" s="62" t="s">
        <v>10972</v>
      </c>
      <c r="D20658" s="182" t="s">
        <v>14035</v>
      </c>
      <c r="E20658" s="125">
        <v>3600</v>
      </c>
      <c r="F20658" s="125"/>
      <c r="G20658" s="125">
        <f t="shared" si="330"/>
        <v>-3600</v>
      </c>
      <c r="H20658" s="704" t="s">
        <v>13640</v>
      </c>
    </row>
    <row r="20659" spans="1:8" s="681" customFormat="1" ht="15" customHeight="1" x14ac:dyDescent="0.25">
      <c r="A20659" s="733">
        <v>45531</v>
      </c>
      <c r="B20659" s="62" t="s">
        <v>14012</v>
      </c>
      <c r="C20659" s="62" t="s">
        <v>10972</v>
      </c>
      <c r="D20659" s="182" t="s">
        <v>14013</v>
      </c>
      <c r="E20659" s="125">
        <v>2000</v>
      </c>
      <c r="F20659" s="125"/>
      <c r="G20659" s="125">
        <f t="shared" si="330"/>
        <v>-2000</v>
      </c>
      <c r="H20659" s="704" t="s">
        <v>13640</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13640</v>
      </c>
    </row>
    <row r="20661" spans="1:8" s="681" customFormat="1" ht="15" customHeight="1" x14ac:dyDescent="0.25">
      <c r="A20661" s="733">
        <v>45531</v>
      </c>
      <c r="B20661" s="62" t="s">
        <v>11068</v>
      </c>
      <c r="C20661" s="62" t="s">
        <v>10972</v>
      </c>
      <c r="D20661" s="182" t="s">
        <v>14014</v>
      </c>
      <c r="E20661" s="125">
        <v>1750</v>
      </c>
      <c r="F20661" s="125"/>
      <c r="G20661" s="125">
        <f t="shared" si="330"/>
        <v>-1750</v>
      </c>
      <c r="H20661" s="704" t="s">
        <v>13640</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13640</v>
      </c>
    </row>
    <row r="20663" spans="1:8" s="681" customFormat="1" ht="15" customHeight="1" x14ac:dyDescent="0.25">
      <c r="A20663" s="1111">
        <v>45531</v>
      </c>
      <c r="B20663" s="1113" t="s">
        <v>103</v>
      </c>
      <c r="C20663" s="1113" t="s">
        <v>103</v>
      </c>
      <c r="D20663" s="1114" t="s">
        <v>14015</v>
      </c>
      <c r="E20663" s="1115">
        <v>500</v>
      </c>
      <c r="F20663" s="1115"/>
      <c r="G20663" s="1115">
        <f t="shared" si="330"/>
        <v>-500</v>
      </c>
      <c r="H20663" s="1116" t="s">
        <v>13640</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13640</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13640</v>
      </c>
    </row>
    <row r="20666" spans="1:8" s="681" customFormat="1" ht="15" customHeight="1" x14ac:dyDescent="0.25">
      <c r="A20666" s="1111">
        <v>45532</v>
      </c>
      <c r="B20666" s="1113" t="s">
        <v>103</v>
      </c>
      <c r="C20666" s="1113" t="s">
        <v>103</v>
      </c>
      <c r="D20666" s="1114" t="s">
        <v>14016</v>
      </c>
      <c r="E20666" s="1115">
        <v>1000</v>
      </c>
      <c r="F20666" s="1115"/>
      <c r="G20666" s="1115">
        <f t="shared" si="330"/>
        <v>-1000</v>
      </c>
      <c r="H20666" s="1116" t="s">
        <v>13640</v>
      </c>
    </row>
    <row r="20667" spans="1:8" s="681" customFormat="1" ht="15" x14ac:dyDescent="0.25">
      <c r="A20667" s="1111">
        <v>45533</v>
      </c>
      <c r="B20667" s="1113" t="s">
        <v>11707</v>
      </c>
      <c r="C20667" s="1113" t="s">
        <v>391</v>
      </c>
      <c r="D20667" s="1114" t="s">
        <v>14017</v>
      </c>
      <c r="E20667" s="1115">
        <v>1000</v>
      </c>
      <c r="F20667" s="1115"/>
      <c r="G20667" s="1115">
        <f t="shared" si="330"/>
        <v>-1000</v>
      </c>
      <c r="H20667" s="1116" t="s">
        <v>13640</v>
      </c>
    </row>
    <row r="20668" spans="1:8" s="681" customFormat="1" ht="15" customHeight="1" x14ac:dyDescent="0.25">
      <c r="A20668" s="1111">
        <v>45533</v>
      </c>
      <c r="B20668" s="1113" t="s">
        <v>12783</v>
      </c>
      <c r="C20668" s="1113" t="s">
        <v>10972</v>
      </c>
      <c r="D20668" s="1114" t="s">
        <v>14018</v>
      </c>
      <c r="E20668" s="1115">
        <v>300</v>
      </c>
      <c r="F20668" s="1115"/>
      <c r="G20668" s="1115">
        <f t="shared" si="330"/>
        <v>-300</v>
      </c>
      <c r="H20668" s="1116" t="s">
        <v>13640</v>
      </c>
    </row>
    <row r="20669" spans="1:8" s="681" customFormat="1" ht="15" customHeight="1" x14ac:dyDescent="0.25">
      <c r="A20669" s="1111">
        <v>45533</v>
      </c>
      <c r="B20669" s="1113" t="s">
        <v>103</v>
      </c>
      <c r="C20669" s="1113" t="s">
        <v>103</v>
      </c>
      <c r="D20669" s="1114" t="s">
        <v>14019</v>
      </c>
      <c r="E20669" s="1115">
        <v>360</v>
      </c>
      <c r="F20669" s="1115"/>
      <c r="G20669" s="1115">
        <f t="shared" si="330"/>
        <v>-360</v>
      </c>
      <c r="H20669" s="1116" t="s">
        <v>13640</v>
      </c>
    </row>
    <row r="20670" spans="1:8" s="681" customFormat="1" ht="15" customHeight="1" x14ac:dyDescent="0.25">
      <c r="A20670" s="1111">
        <v>45533</v>
      </c>
      <c r="B20670" s="1113" t="s">
        <v>12783</v>
      </c>
      <c r="C20670" s="1113" t="s">
        <v>10972</v>
      </c>
      <c r="D20670" s="1114" t="s">
        <v>14020</v>
      </c>
      <c r="E20670" s="1115">
        <v>3900</v>
      </c>
      <c r="F20670" s="1115"/>
      <c r="G20670" s="1115">
        <f t="shared" si="330"/>
        <v>-3900</v>
      </c>
      <c r="H20670" s="1116" t="s">
        <v>13640</v>
      </c>
    </row>
    <row r="20671" spans="1:8" s="681" customFormat="1" ht="15" customHeight="1" x14ac:dyDescent="0.25">
      <c r="A20671" s="1111">
        <v>45533</v>
      </c>
      <c r="B20671" s="1113" t="s">
        <v>103</v>
      </c>
      <c r="C20671" s="1113" t="s">
        <v>103</v>
      </c>
      <c r="D20671" s="1114" t="s">
        <v>14021</v>
      </c>
      <c r="E20671" s="1115">
        <v>350</v>
      </c>
      <c r="F20671" s="1115"/>
      <c r="G20671" s="1115">
        <f t="shared" si="330"/>
        <v>-350</v>
      </c>
      <c r="H20671" s="1116" t="s">
        <v>13640</v>
      </c>
    </row>
    <row r="20672" spans="1:8" s="681" customFormat="1" ht="15" customHeight="1" x14ac:dyDescent="0.25">
      <c r="A20672" s="1111">
        <v>45533</v>
      </c>
      <c r="B20672" s="1113" t="s">
        <v>13240</v>
      </c>
      <c r="C20672" s="1113" t="s">
        <v>5740</v>
      </c>
      <c r="D20672" s="1114" t="s">
        <v>369</v>
      </c>
      <c r="E20672" s="1115">
        <v>1100</v>
      </c>
      <c r="F20672" s="1115"/>
      <c r="G20672" s="1115">
        <f t="shared" si="330"/>
        <v>-1100</v>
      </c>
      <c r="H20672" s="1116" t="s">
        <v>13640</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13640</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13640</v>
      </c>
    </row>
    <row r="20675" spans="1:8" s="681" customFormat="1" ht="15" customHeight="1" x14ac:dyDescent="0.25">
      <c r="A20675" s="1111">
        <v>45533</v>
      </c>
      <c r="B20675" s="1113" t="s">
        <v>13418</v>
      </c>
      <c r="C20675" s="1113" t="s">
        <v>5740</v>
      </c>
      <c r="D20675" s="1114" t="s">
        <v>369</v>
      </c>
      <c r="E20675" s="1115">
        <v>700</v>
      </c>
      <c r="F20675" s="1115"/>
      <c r="G20675" s="1115">
        <f t="shared" si="330"/>
        <v>-700</v>
      </c>
      <c r="H20675" s="1116" t="s">
        <v>13640</v>
      </c>
    </row>
    <row r="20676" spans="1:8" s="681" customFormat="1" ht="15" x14ac:dyDescent="0.25">
      <c r="A20676" s="733">
        <v>45533</v>
      </c>
      <c r="B20676" s="62" t="s">
        <v>11068</v>
      </c>
      <c r="C20676" s="62" t="s">
        <v>10972</v>
      </c>
      <c r="D20676" s="182" t="s">
        <v>14036</v>
      </c>
      <c r="E20676" s="125">
        <v>18500</v>
      </c>
      <c r="F20676" s="125"/>
      <c r="G20676" s="125">
        <f t="shared" si="330"/>
        <v>-18500</v>
      </c>
      <c r="H20676" s="704" t="s">
        <v>13640</v>
      </c>
    </row>
    <row r="20677" spans="1:8" s="681" customFormat="1" ht="15" x14ac:dyDescent="0.25">
      <c r="A20677" s="1111">
        <v>45533</v>
      </c>
      <c r="B20677" s="1113" t="s">
        <v>13418</v>
      </c>
      <c r="C20677" s="1113" t="s">
        <v>5740</v>
      </c>
      <c r="D20677" s="1114" t="s">
        <v>369</v>
      </c>
      <c r="E20677" s="1115">
        <v>600</v>
      </c>
      <c r="F20677" s="1115"/>
      <c r="G20677" s="1115">
        <f t="shared" si="330"/>
        <v>-600</v>
      </c>
      <c r="H20677" s="1116" t="s">
        <v>13640</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13640</v>
      </c>
    </row>
    <row r="20679" spans="1:8" s="681" customFormat="1" ht="15" customHeight="1" x14ac:dyDescent="0.25">
      <c r="A20679" s="1111">
        <v>45533</v>
      </c>
      <c r="B20679" s="1113" t="s">
        <v>12783</v>
      </c>
      <c r="C20679" s="1113" t="s">
        <v>13543</v>
      </c>
      <c r="D20679" s="1114" t="s">
        <v>14037</v>
      </c>
      <c r="E20679" s="1115">
        <v>50000</v>
      </c>
      <c r="F20679" s="1115"/>
      <c r="G20679" s="1115">
        <f t="shared" si="331"/>
        <v>-50000</v>
      </c>
      <c r="H20679" s="1116" t="s">
        <v>13640</v>
      </c>
    </row>
    <row r="20680" spans="1:8" s="681" customFormat="1" ht="15" customHeight="1" x14ac:dyDescent="0.25">
      <c r="A20680" s="733">
        <v>45533</v>
      </c>
      <c r="B20680" s="62" t="s">
        <v>13213</v>
      </c>
      <c r="C20680" s="669" t="s">
        <v>9859</v>
      </c>
      <c r="D20680" s="905" t="s">
        <v>14039</v>
      </c>
      <c r="E20680" s="671">
        <v>117907</v>
      </c>
      <c r="F20680" s="125"/>
      <c r="G20680" s="125">
        <f t="shared" si="331"/>
        <v>-117907</v>
      </c>
      <c r="H20680" s="704" t="s">
        <v>13640</v>
      </c>
    </row>
    <row r="20681" spans="1:8" s="681" customFormat="1" ht="15" customHeight="1" x14ac:dyDescent="0.25">
      <c r="A20681" s="733">
        <v>45533</v>
      </c>
      <c r="B20681" s="62" t="s">
        <v>13418</v>
      </c>
      <c r="C20681" s="669" t="s">
        <v>9859</v>
      </c>
      <c r="D20681" s="905" t="s">
        <v>14039</v>
      </c>
      <c r="E20681" s="671">
        <v>50603</v>
      </c>
      <c r="F20681" s="125"/>
      <c r="G20681" s="125">
        <f t="shared" si="331"/>
        <v>-50603</v>
      </c>
      <c r="H20681" s="704" t="s">
        <v>13640</v>
      </c>
    </row>
    <row r="20682" spans="1:8" s="681" customFormat="1" ht="15" customHeight="1" x14ac:dyDescent="0.25">
      <c r="A20682" s="733">
        <v>45533</v>
      </c>
      <c r="B20682" s="62" t="s">
        <v>12388</v>
      </c>
      <c r="C20682" s="669" t="s">
        <v>9859</v>
      </c>
      <c r="D20682" s="905" t="s">
        <v>14039</v>
      </c>
      <c r="E20682" s="671">
        <v>102340</v>
      </c>
      <c r="F20682" s="125"/>
      <c r="G20682" s="125">
        <f t="shared" si="331"/>
        <v>-102340</v>
      </c>
      <c r="H20682" s="704" t="s">
        <v>13640</v>
      </c>
    </row>
    <row r="20683" spans="1:8" s="681" customFormat="1" ht="15" customHeight="1" x14ac:dyDescent="0.25">
      <c r="A20683" s="733">
        <v>45533</v>
      </c>
      <c r="B20683" s="62" t="s">
        <v>13240</v>
      </c>
      <c r="C20683" s="669" t="s">
        <v>9859</v>
      </c>
      <c r="D20683" s="905" t="s">
        <v>14039</v>
      </c>
      <c r="E20683" s="671">
        <v>13350</v>
      </c>
      <c r="F20683" s="125"/>
      <c r="G20683" s="125">
        <f t="shared" si="331"/>
        <v>-13350</v>
      </c>
      <c r="H20683" s="704" t="s">
        <v>13640</v>
      </c>
    </row>
    <row r="20684" spans="1:8" s="681" customFormat="1" ht="15" customHeight="1" x14ac:dyDescent="0.25">
      <c r="A20684" s="733">
        <v>45533</v>
      </c>
      <c r="B20684" s="62" t="s">
        <v>11864</v>
      </c>
      <c r="C20684" s="669" t="s">
        <v>9859</v>
      </c>
      <c r="D20684" s="905" t="s">
        <v>14039</v>
      </c>
      <c r="E20684" s="671">
        <v>9300</v>
      </c>
      <c r="F20684" s="125"/>
      <c r="G20684" s="125">
        <f t="shared" si="331"/>
        <v>-9300</v>
      </c>
      <c r="H20684" s="704" t="s">
        <v>13640</v>
      </c>
    </row>
    <row r="20685" spans="1:8" s="681" customFormat="1" ht="24" customHeight="1" x14ac:dyDescent="0.25">
      <c r="A20685" s="733">
        <v>45533</v>
      </c>
      <c r="B20685" s="62" t="s">
        <v>12783</v>
      </c>
      <c r="C20685" s="62" t="s">
        <v>3144</v>
      </c>
      <c r="D20685" s="182" t="s">
        <v>14038</v>
      </c>
      <c r="E20685" s="125">
        <v>16000</v>
      </c>
      <c r="F20685" s="125"/>
      <c r="G20685" s="125">
        <f t="shared" si="331"/>
        <v>-16000</v>
      </c>
      <c r="H20685" s="704" t="s">
        <v>13640</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13640</v>
      </c>
    </row>
    <row r="20687" spans="1:8" s="681" customFormat="1" ht="15" customHeight="1" x14ac:dyDescent="0.25">
      <c r="A20687" s="1111">
        <v>45534</v>
      </c>
      <c r="B20687" s="1113" t="s">
        <v>13098</v>
      </c>
      <c r="C20687" s="1113" t="s">
        <v>285</v>
      </c>
      <c r="D20687" s="1114" t="s">
        <v>13880</v>
      </c>
      <c r="E20687" s="1115">
        <v>560</v>
      </c>
      <c r="F20687" s="1115"/>
      <c r="G20687" s="1115">
        <f t="shared" si="331"/>
        <v>-560</v>
      </c>
      <c r="H20687" s="1116" t="s">
        <v>13640</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13640</v>
      </c>
    </row>
    <row r="20689" spans="1:8" s="681" customFormat="1" ht="24" customHeight="1" x14ac:dyDescent="0.25">
      <c r="A20689" s="733">
        <v>45534</v>
      </c>
      <c r="B20689" s="62" t="s">
        <v>13278</v>
      </c>
      <c r="C20689" s="62" t="s">
        <v>10972</v>
      </c>
      <c r="D20689" s="182" t="s">
        <v>14040</v>
      </c>
      <c r="E20689" s="125">
        <v>46120</v>
      </c>
      <c r="F20689" s="125"/>
      <c r="G20689" s="125">
        <f t="shared" si="331"/>
        <v>-46120</v>
      </c>
      <c r="H20689" s="704" t="s">
        <v>13640</v>
      </c>
    </row>
    <row r="20690" spans="1:8" s="681" customFormat="1" ht="15" customHeight="1" x14ac:dyDescent="0.25">
      <c r="A20690" s="733">
        <v>45534</v>
      </c>
      <c r="B20690" s="62" t="s">
        <v>13907</v>
      </c>
      <c r="C20690" s="62" t="s">
        <v>14</v>
      </c>
      <c r="D20690" s="182" t="s">
        <v>14041</v>
      </c>
      <c r="E20690" s="125">
        <v>50000</v>
      </c>
      <c r="F20690" s="125"/>
      <c r="G20690" s="125">
        <f t="shared" si="331"/>
        <v>-50000</v>
      </c>
      <c r="H20690" s="704" t="s">
        <v>13640</v>
      </c>
    </row>
    <row r="20691" spans="1:8" s="681" customFormat="1" ht="24" customHeight="1" x14ac:dyDescent="0.25">
      <c r="A20691" s="733">
        <v>45534</v>
      </c>
      <c r="B20691" s="62" t="s">
        <v>3945</v>
      </c>
      <c r="C20691" s="62" t="s">
        <v>12820</v>
      </c>
      <c r="D20691" s="182" t="s">
        <v>14042</v>
      </c>
      <c r="E20691" s="125">
        <v>100000</v>
      </c>
      <c r="F20691" s="125"/>
      <c r="G20691" s="125">
        <f t="shared" si="331"/>
        <v>-100000</v>
      </c>
      <c r="H20691" s="704" t="s">
        <v>13640</v>
      </c>
    </row>
    <row r="20692" spans="1:8" s="681" customFormat="1" ht="15" customHeight="1" x14ac:dyDescent="0.25">
      <c r="A20692" s="733">
        <v>45534</v>
      </c>
      <c r="B20692" s="62" t="s">
        <v>13907</v>
      </c>
      <c r="C20692" s="62" t="s">
        <v>14046</v>
      </c>
      <c r="D20692" s="182" t="s">
        <v>14043</v>
      </c>
      <c r="E20692" s="125">
        <v>60711</v>
      </c>
      <c r="F20692" s="125"/>
      <c r="G20692" s="125">
        <f t="shared" si="331"/>
        <v>-60711</v>
      </c>
      <c r="H20692" s="704" t="s">
        <v>13640</v>
      </c>
    </row>
    <row r="20693" spans="1:8" s="681" customFormat="1" ht="24" x14ac:dyDescent="0.25">
      <c r="A20693" s="733">
        <v>45534</v>
      </c>
      <c r="B20693" s="62" t="s">
        <v>13213</v>
      </c>
      <c r="C20693" s="62" t="s">
        <v>14044</v>
      </c>
      <c r="D20693" s="182" t="s">
        <v>14045</v>
      </c>
      <c r="E20693" s="125">
        <v>100000</v>
      </c>
      <c r="F20693" s="125"/>
      <c r="G20693" s="125">
        <f t="shared" si="331"/>
        <v>-100000</v>
      </c>
      <c r="H20693" s="704" t="s">
        <v>13640</v>
      </c>
    </row>
    <row r="20694" spans="1:8" s="681" customFormat="1" ht="15" customHeight="1" x14ac:dyDescent="0.25">
      <c r="A20694" s="733">
        <v>45534</v>
      </c>
      <c r="B20694" s="62" t="s">
        <v>12594</v>
      </c>
      <c r="C20694" s="62" t="s">
        <v>13081</v>
      </c>
      <c r="D20694" s="182" t="s">
        <v>14049</v>
      </c>
      <c r="E20694" s="125">
        <v>114000</v>
      </c>
      <c r="F20694" s="125"/>
      <c r="G20694" s="125">
        <f t="shared" si="331"/>
        <v>-114000</v>
      </c>
      <c r="H20694" s="704" t="s">
        <v>13640</v>
      </c>
    </row>
    <row r="20695" spans="1:8" s="681" customFormat="1" ht="15" customHeight="1" x14ac:dyDescent="0.25">
      <c r="A20695" s="733">
        <v>45534</v>
      </c>
      <c r="B20695" s="62" t="s">
        <v>12594</v>
      </c>
      <c r="C20695" s="62" t="s">
        <v>10972</v>
      </c>
      <c r="D20695" s="182" t="s">
        <v>13352</v>
      </c>
      <c r="E20695" s="125">
        <v>55800</v>
      </c>
      <c r="F20695" s="125"/>
      <c r="G20695" s="125">
        <f t="shared" si="331"/>
        <v>-55800</v>
      </c>
      <c r="H20695" s="704" t="s">
        <v>13640</v>
      </c>
    </row>
    <row r="20696" spans="1:8" s="681" customFormat="1" ht="15" customHeight="1" x14ac:dyDescent="0.25">
      <c r="A20696" s="733">
        <v>45534</v>
      </c>
      <c r="B20696" s="62" t="s">
        <v>12594</v>
      </c>
      <c r="C20696" s="62" t="s">
        <v>10972</v>
      </c>
      <c r="D20696" s="182" t="s">
        <v>13352</v>
      </c>
      <c r="E20696" s="125">
        <v>61815</v>
      </c>
      <c r="F20696" s="125"/>
      <c r="G20696" s="125">
        <f t="shared" si="331"/>
        <v>-61815</v>
      </c>
      <c r="H20696" s="704" t="s">
        <v>13640</v>
      </c>
    </row>
    <row r="20697" spans="1:8" s="681" customFormat="1" ht="15" customHeight="1" x14ac:dyDescent="0.25">
      <c r="A20697" s="733">
        <v>45534</v>
      </c>
      <c r="B20697" s="62" t="s">
        <v>12594</v>
      </c>
      <c r="C20697" s="62" t="s">
        <v>10972</v>
      </c>
      <c r="D20697" s="182" t="s">
        <v>13352</v>
      </c>
      <c r="E20697" s="125">
        <v>86380</v>
      </c>
      <c r="F20697" s="125"/>
      <c r="G20697" s="125">
        <f t="shared" si="331"/>
        <v>-86380</v>
      </c>
      <c r="H20697" s="704" t="s">
        <v>13640</v>
      </c>
    </row>
    <row r="20698" spans="1:8" s="681" customFormat="1" ht="15" customHeight="1" x14ac:dyDescent="0.25">
      <c r="A20698" s="733">
        <v>45534</v>
      </c>
      <c r="B20698" s="62" t="s">
        <v>12594</v>
      </c>
      <c r="C20698" s="62" t="s">
        <v>10972</v>
      </c>
      <c r="D20698" s="182" t="s">
        <v>13352</v>
      </c>
      <c r="E20698" s="125">
        <v>107855</v>
      </c>
      <c r="F20698" s="125"/>
      <c r="G20698" s="125">
        <f t="shared" si="331"/>
        <v>-107855</v>
      </c>
      <c r="H20698" s="704" t="s">
        <v>13640</v>
      </c>
    </row>
    <row r="20699" spans="1:8" s="681" customFormat="1" ht="15" customHeight="1" x14ac:dyDescent="0.25">
      <c r="A20699" s="733">
        <v>45534</v>
      </c>
      <c r="B20699" s="62" t="s">
        <v>12594</v>
      </c>
      <c r="C20699" s="62" t="s">
        <v>10972</v>
      </c>
      <c r="D20699" s="182" t="s">
        <v>13352</v>
      </c>
      <c r="E20699" s="125">
        <v>67705</v>
      </c>
      <c r="F20699" s="125"/>
      <c r="G20699" s="125">
        <f t="shared" si="331"/>
        <v>-67705</v>
      </c>
      <c r="H20699" s="704" t="s">
        <v>13640</v>
      </c>
    </row>
    <row r="20700" spans="1:8" s="681" customFormat="1" ht="15" customHeight="1" x14ac:dyDescent="0.25">
      <c r="A20700" s="733">
        <v>45534</v>
      </c>
      <c r="B20700" s="62" t="s">
        <v>12594</v>
      </c>
      <c r="C20700" s="62" t="s">
        <v>10972</v>
      </c>
      <c r="D20700" s="182" t="s">
        <v>13352</v>
      </c>
      <c r="E20700" s="125">
        <v>19000</v>
      </c>
      <c r="F20700" s="125"/>
      <c r="G20700" s="125">
        <f t="shared" si="331"/>
        <v>-19000</v>
      </c>
      <c r="H20700" s="704" t="s">
        <v>13640</v>
      </c>
    </row>
    <row r="20701" spans="1:8" s="681" customFormat="1" ht="15" customHeight="1" x14ac:dyDescent="0.25">
      <c r="A20701" s="733">
        <v>45534</v>
      </c>
      <c r="B20701" s="62" t="s">
        <v>12594</v>
      </c>
      <c r="C20701" s="62" t="s">
        <v>10972</v>
      </c>
      <c r="D20701" s="182" t="s">
        <v>13352</v>
      </c>
      <c r="E20701" s="125">
        <v>25020</v>
      </c>
      <c r="F20701" s="125"/>
      <c r="G20701" s="125">
        <f t="shared" si="331"/>
        <v>-25020</v>
      </c>
      <c r="H20701" s="704" t="s">
        <v>13640</v>
      </c>
    </row>
    <row r="20702" spans="1:8" s="681" customFormat="1" ht="15" customHeight="1" x14ac:dyDescent="0.25">
      <c r="A20702" s="733">
        <v>45534</v>
      </c>
      <c r="B20702" s="62" t="s">
        <v>12594</v>
      </c>
      <c r="C20702" s="62" t="s">
        <v>10972</v>
      </c>
      <c r="D20702" s="182" t="s">
        <v>13352</v>
      </c>
      <c r="E20702" s="125">
        <v>33750</v>
      </c>
      <c r="F20702" s="125"/>
      <c r="G20702" s="125">
        <f t="shared" si="331"/>
        <v>-33750</v>
      </c>
      <c r="H20702" s="704" t="s">
        <v>13640</v>
      </c>
    </row>
    <row r="20703" spans="1:8" s="681" customFormat="1" ht="18.75" customHeight="1" x14ac:dyDescent="0.25">
      <c r="A20703" s="1111">
        <v>45535</v>
      </c>
      <c r="B20703" s="1113" t="s">
        <v>103</v>
      </c>
      <c r="C20703" s="1113" t="s">
        <v>285</v>
      </c>
      <c r="D20703" s="1114" t="s">
        <v>13880</v>
      </c>
      <c r="E20703" s="1115">
        <v>1000</v>
      </c>
      <c r="F20703" s="1115"/>
      <c r="G20703" s="1115">
        <f t="shared" si="331"/>
        <v>-1000</v>
      </c>
      <c r="H20703" s="1116" t="s">
        <v>13640</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13640</v>
      </c>
    </row>
    <row r="20705" spans="1:8" s="681" customFormat="1" ht="15" customHeight="1" x14ac:dyDescent="0.25">
      <c r="A20705" s="733">
        <v>45535</v>
      </c>
      <c r="B20705" s="62" t="s">
        <v>11068</v>
      </c>
      <c r="C20705" s="62" t="s">
        <v>10972</v>
      </c>
      <c r="D20705" s="182" t="s">
        <v>14047</v>
      </c>
      <c r="E20705" s="125">
        <v>1270</v>
      </c>
      <c r="F20705" s="125"/>
      <c r="G20705" s="125">
        <f t="shared" si="331"/>
        <v>-1270</v>
      </c>
      <c r="H20705" s="704" t="s">
        <v>13640</v>
      </c>
    </row>
    <row r="20706" spans="1:8" s="681" customFormat="1" ht="24" customHeight="1" x14ac:dyDescent="0.25">
      <c r="A20706" s="733">
        <v>45535</v>
      </c>
      <c r="B20706" s="62" t="s">
        <v>13418</v>
      </c>
      <c r="C20706" s="62" t="s">
        <v>14057</v>
      </c>
      <c r="D20706" s="182" t="s">
        <v>14058</v>
      </c>
      <c r="E20706" s="125">
        <v>28400</v>
      </c>
      <c r="F20706" s="125"/>
      <c r="G20706" s="125">
        <f t="shared" si="331"/>
        <v>-28400</v>
      </c>
      <c r="H20706" s="704" t="s">
        <v>13640</v>
      </c>
    </row>
    <row r="20707" spans="1:8" s="681" customFormat="1" ht="24" customHeight="1" x14ac:dyDescent="0.25">
      <c r="A20707" s="733">
        <v>45535</v>
      </c>
      <c r="B20707" s="62" t="s">
        <v>13240</v>
      </c>
      <c r="C20707" s="62" t="s">
        <v>3144</v>
      </c>
      <c r="D20707" s="182" t="s">
        <v>14048</v>
      </c>
      <c r="E20707" s="125">
        <v>22000</v>
      </c>
      <c r="F20707" s="125"/>
      <c r="G20707" s="125">
        <f t="shared" si="331"/>
        <v>-22000</v>
      </c>
      <c r="H20707" s="704" t="s">
        <v>13640</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13640</v>
      </c>
    </row>
    <row r="20709" spans="1:8" s="681" customFormat="1" ht="15" customHeight="1" x14ac:dyDescent="0.25">
      <c r="A20709" s="1111">
        <v>45535</v>
      </c>
      <c r="B20709" s="1113" t="s">
        <v>13213</v>
      </c>
      <c r="C20709" s="1113" t="s">
        <v>391</v>
      </c>
      <c r="D20709" s="1114" t="s">
        <v>14060</v>
      </c>
      <c r="E20709" s="1115">
        <v>800</v>
      </c>
      <c r="F20709" s="1115"/>
      <c r="G20709" s="1115">
        <f t="shared" si="331"/>
        <v>-800</v>
      </c>
      <c r="H20709" s="1116" t="s">
        <v>13640</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13640</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13640</v>
      </c>
    </row>
    <row r="20712" spans="1:8" s="681" customFormat="1" ht="15" customHeight="1" x14ac:dyDescent="0.25">
      <c r="A20712" s="1111">
        <v>45535</v>
      </c>
      <c r="B20712" s="1113" t="s">
        <v>103</v>
      </c>
      <c r="C20712" s="1113" t="s">
        <v>391</v>
      </c>
      <c r="D20712" s="1114" t="s">
        <v>14061</v>
      </c>
      <c r="E20712" s="1115">
        <v>2500</v>
      </c>
      <c r="F20712" s="1115"/>
      <c r="G20712" s="1115">
        <f t="shared" si="331"/>
        <v>-2500</v>
      </c>
      <c r="H20712" s="1116" t="s">
        <v>13640</v>
      </c>
    </row>
    <row r="20713" spans="1:8" s="681" customFormat="1" ht="15" customHeight="1" x14ac:dyDescent="0.25">
      <c r="A20713" s="733">
        <v>45535</v>
      </c>
      <c r="B20713" s="62" t="s">
        <v>13098</v>
      </c>
      <c r="C20713" s="62" t="s">
        <v>10902</v>
      </c>
      <c r="D20713" s="182" t="s">
        <v>14062</v>
      </c>
      <c r="E20713" s="125">
        <v>220400</v>
      </c>
      <c r="F20713" s="125"/>
      <c r="G20713" s="125">
        <f t="shared" si="331"/>
        <v>-220400</v>
      </c>
      <c r="H20713" s="704" t="s">
        <v>13640</v>
      </c>
    </row>
    <row r="20714" spans="1:8" s="681" customFormat="1" ht="15" customHeight="1" x14ac:dyDescent="0.25">
      <c r="A20714" s="1111">
        <v>45535</v>
      </c>
      <c r="B20714" s="1113" t="s">
        <v>11068</v>
      </c>
      <c r="C20714" s="1113" t="s">
        <v>12271</v>
      </c>
      <c r="D20714" s="1114" t="s">
        <v>14073</v>
      </c>
      <c r="E20714" s="1115">
        <v>10000</v>
      </c>
      <c r="F20714" s="1115"/>
      <c r="G20714" s="1115">
        <f t="shared" si="331"/>
        <v>-10000</v>
      </c>
      <c r="H20714" s="1116" t="s">
        <v>13640</v>
      </c>
    </row>
    <row r="20715" spans="1:8" s="681" customFormat="1" ht="21.75" customHeight="1" x14ac:dyDescent="0.25">
      <c r="A20715" s="732">
        <v>45509</v>
      </c>
      <c r="B20715" s="565" t="s">
        <v>11068</v>
      </c>
      <c r="C20715" s="565" t="s">
        <v>1197</v>
      </c>
      <c r="D20715" s="873" t="s">
        <v>13811</v>
      </c>
      <c r="E20715" s="566">
        <v>256037</v>
      </c>
      <c r="F20715" s="235"/>
      <c r="G20715" s="235">
        <f t="shared" si="331"/>
        <v>-256037</v>
      </c>
      <c r="H20715" s="708" t="s">
        <v>13640</v>
      </c>
    </row>
    <row r="20716" spans="1:8" s="681" customFormat="1" ht="21.75" customHeight="1" x14ac:dyDescent="0.25">
      <c r="A20716" s="732">
        <v>45509</v>
      </c>
      <c r="B20716" s="565" t="s">
        <v>10220</v>
      </c>
      <c r="C20716" s="565" t="s">
        <v>1197</v>
      </c>
      <c r="D20716" s="873" t="s">
        <v>13811</v>
      </c>
      <c r="E20716" s="566">
        <v>31000</v>
      </c>
      <c r="F20716" s="235"/>
      <c r="G20716" s="235">
        <f t="shared" si="331"/>
        <v>-31000</v>
      </c>
      <c r="H20716" s="708" t="s">
        <v>13640</v>
      </c>
    </row>
    <row r="20717" spans="1:8" s="681" customFormat="1" ht="21.75" customHeight="1" x14ac:dyDescent="0.25">
      <c r="A20717" s="732">
        <v>45509</v>
      </c>
      <c r="B20717" s="565" t="s">
        <v>10559</v>
      </c>
      <c r="C20717" s="565" t="s">
        <v>1197</v>
      </c>
      <c r="D20717" s="873" t="s">
        <v>13811</v>
      </c>
      <c r="E20717" s="566">
        <v>33000</v>
      </c>
      <c r="F20717" s="235"/>
      <c r="G20717" s="235">
        <f t="shared" si="331"/>
        <v>-33000</v>
      </c>
      <c r="H20717" s="708" t="s">
        <v>13640</v>
      </c>
    </row>
    <row r="20718" spans="1:8" s="681" customFormat="1" ht="21.75" customHeight="1" x14ac:dyDescent="0.25">
      <c r="A20718" s="732">
        <v>45509</v>
      </c>
      <c r="B20718" s="565" t="s">
        <v>13819</v>
      </c>
      <c r="C20718" s="565" t="s">
        <v>1197</v>
      </c>
      <c r="D20718" s="873" t="s">
        <v>13811</v>
      </c>
      <c r="E20718" s="566">
        <v>27500</v>
      </c>
      <c r="F20718" s="235"/>
      <c r="G20718" s="235">
        <f t="shared" si="331"/>
        <v>-27500</v>
      </c>
      <c r="H20718" s="708" t="s">
        <v>13640</v>
      </c>
    </row>
    <row r="20719" spans="1:8" s="681" customFormat="1" ht="21.75" customHeight="1" x14ac:dyDescent="0.25">
      <c r="A20719" s="732">
        <v>45509</v>
      </c>
      <c r="B20719" s="565" t="s">
        <v>12774</v>
      </c>
      <c r="C20719" s="565" t="s">
        <v>1197</v>
      </c>
      <c r="D20719" s="873" t="s">
        <v>13811</v>
      </c>
      <c r="E20719" s="566">
        <v>38500</v>
      </c>
      <c r="F20719" s="235"/>
      <c r="G20719" s="235">
        <f t="shared" si="331"/>
        <v>-38500</v>
      </c>
      <c r="H20719" s="708" t="s">
        <v>13640</v>
      </c>
    </row>
    <row r="20720" spans="1:8" s="681" customFormat="1" ht="21.75" customHeight="1" x14ac:dyDescent="0.25">
      <c r="A20720" s="732">
        <v>45509</v>
      </c>
      <c r="B20720" s="565" t="s">
        <v>12671</v>
      </c>
      <c r="C20720" s="565" t="s">
        <v>1197</v>
      </c>
      <c r="D20720" s="873" t="s">
        <v>13811</v>
      </c>
      <c r="E20720" s="566">
        <v>12000</v>
      </c>
      <c r="F20720" s="235"/>
      <c r="G20720" s="235">
        <f t="shared" si="331"/>
        <v>-12000</v>
      </c>
      <c r="H20720" s="708" t="s">
        <v>13640</v>
      </c>
    </row>
    <row r="20721" spans="1:8" s="681" customFormat="1" ht="21.75" customHeight="1" x14ac:dyDescent="0.25">
      <c r="A20721" s="732">
        <v>45509</v>
      </c>
      <c r="B20721" s="565" t="s">
        <v>11864</v>
      </c>
      <c r="C20721" s="565" t="s">
        <v>1197</v>
      </c>
      <c r="D20721" s="873" t="s">
        <v>13811</v>
      </c>
      <c r="E20721" s="566">
        <v>1963</v>
      </c>
      <c r="F20721" s="235"/>
      <c r="G20721" s="235">
        <f t="shared" si="331"/>
        <v>-1963</v>
      </c>
      <c r="H20721" s="708" t="s">
        <v>13640</v>
      </c>
    </row>
    <row r="20722" spans="1:8" s="681" customFormat="1" ht="24" x14ac:dyDescent="0.25">
      <c r="A20722" s="732">
        <v>45509</v>
      </c>
      <c r="B20722" s="1094" t="s">
        <v>11864</v>
      </c>
      <c r="C20722" s="1094" t="s">
        <v>1197</v>
      </c>
      <c r="D20722" s="923" t="s">
        <v>13813</v>
      </c>
      <c r="E20722" s="1096">
        <v>167156</v>
      </c>
      <c r="F20722" s="235"/>
      <c r="G20722" s="235">
        <f t="shared" si="331"/>
        <v>-167156</v>
      </c>
      <c r="H20722" s="708" t="s">
        <v>13640</v>
      </c>
    </row>
    <row r="20723" spans="1:8" s="681" customFormat="1" ht="24" x14ac:dyDescent="0.25">
      <c r="A20723" s="732">
        <v>45509</v>
      </c>
      <c r="B20723" s="1094" t="s">
        <v>12783</v>
      </c>
      <c r="C20723" s="1094" t="s">
        <v>1197</v>
      </c>
      <c r="D20723" s="923" t="s">
        <v>13813</v>
      </c>
      <c r="E20723" s="1096">
        <v>19000</v>
      </c>
      <c r="F20723" s="235"/>
      <c r="G20723" s="235">
        <f t="shared" si="331"/>
        <v>-19000</v>
      </c>
      <c r="H20723" s="708" t="s">
        <v>13640</v>
      </c>
    </row>
    <row r="20724" spans="1:8" s="681" customFormat="1" ht="24" customHeight="1" x14ac:dyDescent="0.25">
      <c r="A20724" s="732">
        <v>45509</v>
      </c>
      <c r="B20724" s="1094" t="s">
        <v>12388</v>
      </c>
      <c r="C20724" s="1094" t="s">
        <v>1197</v>
      </c>
      <c r="D20724" s="923" t="s">
        <v>13813</v>
      </c>
      <c r="E20724" s="1096">
        <v>42703</v>
      </c>
      <c r="F20724" s="235"/>
      <c r="G20724" s="235">
        <f t="shared" si="331"/>
        <v>-42703</v>
      </c>
      <c r="H20724" s="708" t="s">
        <v>13640</v>
      </c>
    </row>
    <row r="20725" spans="1:8" s="681" customFormat="1" ht="24" customHeight="1" x14ac:dyDescent="0.25">
      <c r="A20725" s="732">
        <v>45509</v>
      </c>
      <c r="B20725" s="1094" t="s">
        <v>13240</v>
      </c>
      <c r="C20725" s="1094" t="s">
        <v>1197</v>
      </c>
      <c r="D20725" s="923" t="s">
        <v>13813</v>
      </c>
      <c r="E20725" s="1096">
        <v>171005</v>
      </c>
      <c r="F20725" s="235"/>
      <c r="G20725" s="235">
        <f t="shared" si="331"/>
        <v>-171005</v>
      </c>
      <c r="H20725" s="708" t="s">
        <v>13640</v>
      </c>
    </row>
    <row r="20726" spans="1:8" s="681" customFormat="1" ht="24" customHeight="1" x14ac:dyDescent="0.25">
      <c r="A20726" s="732">
        <v>45509</v>
      </c>
      <c r="B20726" s="1094" t="s">
        <v>13477</v>
      </c>
      <c r="C20726" s="1094" t="s">
        <v>1197</v>
      </c>
      <c r="D20726" s="923" t="s">
        <v>13813</v>
      </c>
      <c r="E20726" s="1096">
        <v>48550</v>
      </c>
      <c r="F20726" s="235"/>
      <c r="G20726" s="235">
        <f t="shared" si="331"/>
        <v>-48550</v>
      </c>
      <c r="H20726" s="708" t="s">
        <v>13640</v>
      </c>
    </row>
    <row r="20727" spans="1:8" s="681" customFormat="1" ht="24" customHeight="1" x14ac:dyDescent="0.25">
      <c r="A20727" s="732">
        <v>45509</v>
      </c>
      <c r="B20727" s="1094" t="s">
        <v>13639</v>
      </c>
      <c r="C20727" s="1094" t="s">
        <v>1197</v>
      </c>
      <c r="D20727" s="923" t="s">
        <v>13813</v>
      </c>
      <c r="E20727" s="1096">
        <v>25000</v>
      </c>
      <c r="F20727" s="235"/>
      <c r="G20727" s="235">
        <f t="shared" si="331"/>
        <v>-25000</v>
      </c>
      <c r="H20727" s="708" t="s">
        <v>13640</v>
      </c>
    </row>
    <row r="20728" spans="1:8" s="681" customFormat="1" ht="24" customHeight="1" x14ac:dyDescent="0.25">
      <c r="A20728" s="732">
        <v>45509</v>
      </c>
      <c r="B20728" s="1094" t="s">
        <v>13213</v>
      </c>
      <c r="C20728" s="1094" t="s">
        <v>1197</v>
      </c>
      <c r="D20728" s="923" t="s">
        <v>13813</v>
      </c>
      <c r="E20728" s="1096">
        <v>206586</v>
      </c>
      <c r="F20728" s="235"/>
      <c r="G20728" s="235">
        <f t="shared" si="331"/>
        <v>-206586</v>
      </c>
      <c r="H20728" s="708" t="s">
        <v>13640</v>
      </c>
    </row>
    <row r="20729" spans="1:8" s="681" customFormat="1" ht="24" customHeight="1" x14ac:dyDescent="0.25">
      <c r="A20729" s="732">
        <v>45509</v>
      </c>
      <c r="B20729" s="173" t="s">
        <v>10889</v>
      </c>
      <c r="C20729" s="173" t="s">
        <v>10841</v>
      </c>
      <c r="D20729" s="227" t="s">
        <v>13703</v>
      </c>
      <c r="E20729" s="235">
        <v>730000</v>
      </c>
      <c r="F20729" s="235"/>
      <c r="G20729" s="235">
        <f t="shared" si="331"/>
        <v>-730000</v>
      </c>
      <c r="H20729" s="708" t="s">
        <v>13640</v>
      </c>
    </row>
    <row r="20730" spans="1:8" s="681" customFormat="1" ht="15" customHeight="1" x14ac:dyDescent="0.25">
      <c r="A20730" s="732">
        <v>45509</v>
      </c>
      <c r="B20730" s="173" t="s">
        <v>13240</v>
      </c>
      <c r="C20730" s="173" t="s">
        <v>6475</v>
      </c>
      <c r="D20730" s="227" t="s">
        <v>13704</v>
      </c>
      <c r="E20730" s="235">
        <v>100000</v>
      </c>
      <c r="F20730" s="235"/>
      <c r="G20730" s="235">
        <f t="shared" si="331"/>
        <v>-100000</v>
      </c>
      <c r="H20730" s="708" t="s">
        <v>13640</v>
      </c>
    </row>
    <row r="20731" spans="1:8" s="681" customFormat="1" ht="15" customHeight="1" x14ac:dyDescent="0.25">
      <c r="A20731" s="732">
        <v>45509</v>
      </c>
      <c r="B20731" s="173" t="s">
        <v>13278</v>
      </c>
      <c r="C20731" s="173" t="s">
        <v>6475</v>
      </c>
      <c r="D20731" s="227" t="s">
        <v>13704</v>
      </c>
      <c r="E20731" s="235">
        <v>100000</v>
      </c>
      <c r="F20731" s="235"/>
      <c r="G20731" s="235">
        <f t="shared" si="331"/>
        <v>-100000</v>
      </c>
      <c r="H20731" s="708" t="s">
        <v>13640</v>
      </c>
    </row>
    <row r="20732" spans="1:8" s="681" customFormat="1" ht="15" customHeight="1" x14ac:dyDescent="0.25">
      <c r="A20732" s="732">
        <v>45509</v>
      </c>
      <c r="B20732" s="173" t="s">
        <v>13098</v>
      </c>
      <c r="C20732" s="173" t="s">
        <v>7221</v>
      </c>
      <c r="D20732" s="227" t="s">
        <v>13705</v>
      </c>
      <c r="E20732" s="235">
        <v>250000</v>
      </c>
      <c r="F20732" s="235"/>
      <c r="G20732" s="235">
        <f t="shared" si="331"/>
        <v>-250000</v>
      </c>
      <c r="H20732" s="708" t="s">
        <v>13640</v>
      </c>
    </row>
    <row r="20733" spans="1:8" s="681" customFormat="1" ht="19.5" customHeight="1" x14ac:dyDescent="0.25">
      <c r="A20733" s="732">
        <v>45509</v>
      </c>
      <c r="B20733" s="173" t="s">
        <v>11604</v>
      </c>
      <c r="C20733" s="645" t="s">
        <v>7465</v>
      </c>
      <c r="D20733" s="900" t="s">
        <v>13810</v>
      </c>
      <c r="E20733" s="646">
        <v>93755</v>
      </c>
      <c r="F20733" s="235"/>
      <c r="G20733" s="235">
        <f t="shared" si="331"/>
        <v>-93755</v>
      </c>
      <c r="H20733" s="708" t="s">
        <v>13640</v>
      </c>
    </row>
    <row r="20734" spans="1:8" s="681" customFormat="1" ht="19.5" customHeight="1" x14ac:dyDescent="0.25">
      <c r="A20734" s="732">
        <v>45509</v>
      </c>
      <c r="B20734" s="173" t="s">
        <v>12594</v>
      </c>
      <c r="C20734" s="645" t="s">
        <v>7465</v>
      </c>
      <c r="D20734" s="900" t="s">
        <v>13810</v>
      </c>
      <c r="E20734" s="646">
        <v>45459</v>
      </c>
      <c r="F20734" s="235"/>
      <c r="G20734" s="235">
        <f t="shared" si="331"/>
        <v>-45459</v>
      </c>
      <c r="H20734" s="708" t="s">
        <v>13640</v>
      </c>
    </row>
    <row r="20735" spans="1:8" s="681" customFormat="1" ht="19.5" customHeight="1" x14ac:dyDescent="0.25">
      <c r="A20735" s="732">
        <v>45509</v>
      </c>
      <c r="B20735" s="173" t="s">
        <v>11864</v>
      </c>
      <c r="C20735" s="645" t="s">
        <v>7465</v>
      </c>
      <c r="D20735" s="900" t="s">
        <v>13810</v>
      </c>
      <c r="E20735" s="646">
        <v>306006</v>
      </c>
      <c r="F20735" s="235"/>
      <c r="G20735" s="235">
        <f t="shared" si="331"/>
        <v>-306006</v>
      </c>
      <c r="H20735" s="708" t="s">
        <v>13640</v>
      </c>
    </row>
    <row r="20736" spans="1:8" s="681" customFormat="1" ht="19.5" customHeight="1" x14ac:dyDescent="0.25">
      <c r="A20736" s="732">
        <v>45509</v>
      </c>
      <c r="B20736" s="173" t="s">
        <v>10889</v>
      </c>
      <c r="C20736" s="645" t="s">
        <v>7465</v>
      </c>
      <c r="D20736" s="900" t="s">
        <v>13810</v>
      </c>
      <c r="E20736" s="646">
        <v>32600</v>
      </c>
      <c r="F20736" s="235"/>
      <c r="G20736" s="235">
        <f t="shared" si="331"/>
        <v>-32600</v>
      </c>
      <c r="H20736" s="708" t="s">
        <v>13640</v>
      </c>
    </row>
    <row r="20737" spans="1:8" s="681" customFormat="1" ht="19.5" customHeight="1" x14ac:dyDescent="0.25">
      <c r="A20737" s="732">
        <v>45509</v>
      </c>
      <c r="B20737" s="173" t="s">
        <v>9344</v>
      </c>
      <c r="C20737" s="645" t="s">
        <v>7465</v>
      </c>
      <c r="D20737" s="900" t="s">
        <v>13810</v>
      </c>
      <c r="E20737" s="646">
        <v>33559</v>
      </c>
      <c r="F20737" s="235"/>
      <c r="G20737" s="235">
        <f t="shared" si="331"/>
        <v>-33559</v>
      </c>
      <c r="H20737" s="708" t="s">
        <v>13640</v>
      </c>
    </row>
    <row r="20738" spans="1:8" s="681" customFormat="1" ht="19.5" customHeight="1" x14ac:dyDescent="0.25">
      <c r="A20738" s="732">
        <v>45509</v>
      </c>
      <c r="B20738" s="173" t="s">
        <v>10284</v>
      </c>
      <c r="C20738" s="645" t="s">
        <v>7465</v>
      </c>
      <c r="D20738" s="900" t="s">
        <v>13810</v>
      </c>
      <c r="E20738" s="646">
        <v>43900</v>
      </c>
      <c r="F20738" s="235"/>
      <c r="G20738" s="235">
        <f t="shared" si="331"/>
        <v>-43900</v>
      </c>
      <c r="H20738" s="708" t="s">
        <v>13640</v>
      </c>
    </row>
    <row r="20739" spans="1:8" s="681" customFormat="1" ht="19.5" customHeight="1" x14ac:dyDescent="0.25">
      <c r="A20739" s="732">
        <v>45509</v>
      </c>
      <c r="B20739" s="173" t="s">
        <v>12783</v>
      </c>
      <c r="C20739" s="645" t="s">
        <v>7465</v>
      </c>
      <c r="D20739" s="900" t="s">
        <v>13810</v>
      </c>
      <c r="E20739" s="646">
        <v>105607</v>
      </c>
      <c r="F20739" s="235"/>
      <c r="G20739" s="235">
        <f t="shared" si="331"/>
        <v>-105607</v>
      </c>
      <c r="H20739" s="708" t="s">
        <v>13640</v>
      </c>
    </row>
    <row r="20740" spans="1:8" s="681" customFormat="1" ht="19.5" customHeight="1" x14ac:dyDescent="0.25">
      <c r="A20740" s="732">
        <v>45509</v>
      </c>
      <c r="B20740" s="173" t="s">
        <v>8547</v>
      </c>
      <c r="C20740" s="645" t="s">
        <v>7465</v>
      </c>
      <c r="D20740" s="900" t="s">
        <v>13810</v>
      </c>
      <c r="E20740" s="646">
        <v>29114</v>
      </c>
      <c r="F20740" s="235"/>
      <c r="G20740" s="235">
        <f t="shared" si="331"/>
        <v>-29114</v>
      </c>
      <c r="H20740" s="708" t="s">
        <v>13640</v>
      </c>
    </row>
    <row r="20741" spans="1:8" s="681" customFormat="1" ht="15" customHeight="1" x14ac:dyDescent="0.25">
      <c r="A20741" s="732">
        <v>45511</v>
      </c>
      <c r="B20741" s="173" t="s">
        <v>13098</v>
      </c>
      <c r="C20741" s="173" t="s">
        <v>13479</v>
      </c>
      <c r="D20741" s="227" t="s">
        <v>13726</v>
      </c>
      <c r="E20741" s="235">
        <v>150000</v>
      </c>
      <c r="F20741" s="235"/>
      <c r="G20741" s="235">
        <f t="shared" si="331"/>
        <v>-150000</v>
      </c>
      <c r="H20741" s="708" t="s">
        <v>13640</v>
      </c>
    </row>
    <row r="20742" spans="1:8" s="681" customFormat="1" ht="15" customHeight="1" x14ac:dyDescent="0.25">
      <c r="A20742" s="732">
        <v>45513</v>
      </c>
      <c r="B20742" s="173" t="s">
        <v>3945</v>
      </c>
      <c r="C20742" s="565" t="s">
        <v>3002</v>
      </c>
      <c r="D20742" s="873" t="s">
        <v>13771</v>
      </c>
      <c r="E20742" s="566">
        <f>32760*2</f>
        <v>65520</v>
      </c>
      <c r="F20742" s="235"/>
      <c r="G20742" s="235">
        <f t="shared" ref="G20742:G20805" si="332">F20742-E20742</f>
        <v>-65520</v>
      </c>
      <c r="H20742" s="708" t="s">
        <v>13640</v>
      </c>
    </row>
    <row r="20743" spans="1:8" s="681" customFormat="1" ht="15" customHeight="1" x14ac:dyDescent="0.25">
      <c r="A20743" s="732">
        <v>45513</v>
      </c>
      <c r="B20743" s="173" t="s">
        <v>3944</v>
      </c>
      <c r="C20743" s="565" t="s">
        <v>3002</v>
      </c>
      <c r="D20743" s="873" t="s">
        <v>13771</v>
      </c>
      <c r="E20743" s="566">
        <f>35364*2</f>
        <v>70728</v>
      </c>
      <c r="F20743" s="235"/>
      <c r="G20743" s="235">
        <f t="shared" si="332"/>
        <v>-70728</v>
      </c>
      <c r="H20743" s="708" t="s">
        <v>13640</v>
      </c>
    </row>
    <row r="20744" spans="1:8" s="681" customFormat="1" ht="15" customHeight="1" x14ac:dyDescent="0.25">
      <c r="A20744" s="732">
        <v>45513</v>
      </c>
      <c r="B20744" s="173" t="s">
        <v>37</v>
      </c>
      <c r="C20744" s="565" t="s">
        <v>3002</v>
      </c>
      <c r="D20744" s="873" t="s">
        <v>13771</v>
      </c>
      <c r="E20744" s="566">
        <f>20525*2</f>
        <v>41050</v>
      </c>
      <c r="F20744" s="235"/>
      <c r="G20744" s="235">
        <f t="shared" si="332"/>
        <v>-41050</v>
      </c>
      <c r="H20744" s="708" t="s">
        <v>13640</v>
      </c>
    </row>
    <row r="20745" spans="1:8" s="681" customFormat="1" ht="15" customHeight="1" x14ac:dyDescent="0.25">
      <c r="A20745" s="732">
        <v>45513</v>
      </c>
      <c r="B20745" s="173" t="s">
        <v>11707</v>
      </c>
      <c r="C20745" s="565" t="s">
        <v>3002</v>
      </c>
      <c r="D20745" s="873" t="s">
        <v>13771</v>
      </c>
      <c r="E20745" s="566">
        <f>249704-E20744-E20743-E20742</f>
        <v>72406</v>
      </c>
      <c r="F20745" s="235"/>
      <c r="G20745" s="235">
        <f t="shared" si="332"/>
        <v>-72406</v>
      </c>
      <c r="H20745" s="708" t="s">
        <v>13640</v>
      </c>
    </row>
    <row r="20746" spans="1:8" s="681" customFormat="1" ht="15" customHeight="1" x14ac:dyDescent="0.25">
      <c r="A20746" s="732">
        <v>45513</v>
      </c>
      <c r="B20746" s="173" t="s">
        <v>13098</v>
      </c>
      <c r="C20746" s="173" t="s">
        <v>11269</v>
      </c>
      <c r="D20746" s="227" t="s">
        <v>13772</v>
      </c>
      <c r="E20746" s="235">
        <v>200000</v>
      </c>
      <c r="F20746" s="235"/>
      <c r="G20746" s="235">
        <f t="shared" si="332"/>
        <v>-200000</v>
      </c>
      <c r="H20746" s="708" t="s">
        <v>13640</v>
      </c>
    </row>
    <row r="20747" spans="1:8" s="681" customFormat="1" ht="15" customHeight="1" x14ac:dyDescent="0.25">
      <c r="A20747" s="732">
        <v>45519</v>
      </c>
      <c r="B20747" s="173" t="s">
        <v>13213</v>
      </c>
      <c r="C20747" s="173" t="s">
        <v>6845</v>
      </c>
      <c r="D20747" s="227" t="s">
        <v>13808</v>
      </c>
      <c r="E20747" s="235">
        <v>2000000</v>
      </c>
      <c r="F20747" s="235"/>
      <c r="G20747" s="235">
        <f t="shared" si="332"/>
        <v>-2000000</v>
      </c>
      <c r="H20747" s="708" t="s">
        <v>13640</v>
      </c>
    </row>
    <row r="20748" spans="1:8" s="681" customFormat="1" ht="15" customHeight="1" x14ac:dyDescent="0.25">
      <c r="A20748" s="732">
        <v>45519</v>
      </c>
      <c r="B20748" s="173" t="s">
        <v>8547</v>
      </c>
      <c r="C20748" s="633" t="s">
        <v>12016</v>
      </c>
      <c r="D20748" s="894" t="s">
        <v>13853</v>
      </c>
      <c r="E20748" s="635">
        <v>3390</v>
      </c>
      <c r="F20748" s="235"/>
      <c r="G20748" s="235">
        <f t="shared" si="332"/>
        <v>-3390</v>
      </c>
      <c r="H20748" s="708" t="s">
        <v>13640</v>
      </c>
    </row>
    <row r="20749" spans="1:8" s="681" customFormat="1" ht="15" customHeight="1" x14ac:dyDescent="0.25">
      <c r="A20749" s="732">
        <v>45519</v>
      </c>
      <c r="B20749" s="173" t="s">
        <v>11068</v>
      </c>
      <c r="C20749" s="633" t="s">
        <v>12016</v>
      </c>
      <c r="D20749" s="894" t="s">
        <v>13853</v>
      </c>
      <c r="E20749" s="635">
        <v>31324</v>
      </c>
      <c r="F20749" s="235"/>
      <c r="G20749" s="235">
        <f t="shared" si="332"/>
        <v>-31324</v>
      </c>
      <c r="H20749" s="708" t="s">
        <v>13640</v>
      </c>
    </row>
    <row r="20750" spans="1:8" s="681" customFormat="1" ht="15" customHeight="1" x14ac:dyDescent="0.25">
      <c r="A20750" s="732">
        <v>45519</v>
      </c>
      <c r="B20750" s="173" t="s">
        <v>11488</v>
      </c>
      <c r="C20750" s="633" t="s">
        <v>12016</v>
      </c>
      <c r="D20750" s="894" t="s">
        <v>13853</v>
      </c>
      <c r="E20750" s="635">
        <v>8000</v>
      </c>
      <c r="F20750" s="235"/>
      <c r="G20750" s="235">
        <f t="shared" si="332"/>
        <v>-8000</v>
      </c>
      <c r="H20750" s="708" t="s">
        <v>13640</v>
      </c>
    </row>
    <row r="20751" spans="1:8" s="681" customFormat="1" ht="15" customHeight="1" x14ac:dyDescent="0.25">
      <c r="A20751" s="732">
        <v>45519</v>
      </c>
      <c r="B20751" s="173" t="s">
        <v>12171</v>
      </c>
      <c r="C20751" s="633" t="s">
        <v>12016</v>
      </c>
      <c r="D20751" s="894" t="s">
        <v>13853</v>
      </c>
      <c r="E20751" s="635">
        <v>351969</v>
      </c>
      <c r="F20751" s="235"/>
      <c r="G20751" s="235">
        <f t="shared" si="332"/>
        <v>-351969</v>
      </c>
      <c r="H20751" s="708" t="s">
        <v>13640</v>
      </c>
    </row>
    <row r="20752" spans="1:8" s="681" customFormat="1" ht="15" customHeight="1" x14ac:dyDescent="0.25">
      <c r="A20752" s="732">
        <v>45519</v>
      </c>
      <c r="B20752" s="173" t="s">
        <v>12774</v>
      </c>
      <c r="C20752" s="633" t="s">
        <v>12016</v>
      </c>
      <c r="D20752" s="894" t="s">
        <v>13853</v>
      </c>
      <c r="E20752" s="635">
        <v>14000</v>
      </c>
      <c r="F20752" s="235"/>
      <c r="G20752" s="235">
        <f t="shared" si="332"/>
        <v>-14000</v>
      </c>
      <c r="H20752" s="708" t="s">
        <v>13640</v>
      </c>
    </row>
    <row r="20753" spans="1:8" s="681" customFormat="1" ht="15" customHeight="1" x14ac:dyDescent="0.25">
      <c r="A20753" s="732">
        <v>45519</v>
      </c>
      <c r="B20753" s="173" t="s">
        <v>12388</v>
      </c>
      <c r="C20753" s="633" t="s">
        <v>12016</v>
      </c>
      <c r="D20753" s="894" t="s">
        <v>13853</v>
      </c>
      <c r="E20753" s="635">
        <v>31500</v>
      </c>
      <c r="F20753" s="235"/>
      <c r="G20753" s="235">
        <f t="shared" si="332"/>
        <v>-31500</v>
      </c>
      <c r="H20753" s="708" t="s">
        <v>13640</v>
      </c>
    </row>
    <row r="20754" spans="1:8" s="681" customFormat="1" ht="15" customHeight="1" x14ac:dyDescent="0.25">
      <c r="A20754" s="732">
        <v>45519</v>
      </c>
      <c r="B20754" s="173" t="s">
        <v>13418</v>
      </c>
      <c r="C20754" s="633" t="s">
        <v>12016</v>
      </c>
      <c r="D20754" s="894" t="s">
        <v>13853</v>
      </c>
      <c r="E20754" s="635">
        <v>131377</v>
      </c>
      <c r="F20754" s="235"/>
      <c r="G20754" s="235">
        <f t="shared" si="332"/>
        <v>-131377</v>
      </c>
      <c r="H20754" s="708" t="s">
        <v>13640</v>
      </c>
    </row>
    <row r="20755" spans="1:8" s="681" customFormat="1" ht="15" customHeight="1" x14ac:dyDescent="0.25">
      <c r="A20755" s="732">
        <v>45519</v>
      </c>
      <c r="B20755" s="173" t="s">
        <v>13278</v>
      </c>
      <c r="C20755" s="633" t="s">
        <v>12016</v>
      </c>
      <c r="D20755" s="894" t="s">
        <v>13853</v>
      </c>
      <c r="E20755" s="635">
        <v>25454</v>
      </c>
      <c r="F20755" s="235"/>
      <c r="G20755" s="235">
        <f t="shared" si="332"/>
        <v>-25454</v>
      </c>
      <c r="H20755" s="708" t="s">
        <v>13640</v>
      </c>
    </row>
    <row r="20756" spans="1:8" s="681" customFormat="1" ht="15" customHeight="1" x14ac:dyDescent="0.25">
      <c r="A20756" s="732">
        <v>45523</v>
      </c>
      <c r="B20756" s="173" t="s">
        <v>13299</v>
      </c>
      <c r="C20756" s="173" t="s">
        <v>12271</v>
      </c>
      <c r="D20756" s="227" t="s">
        <v>13888</v>
      </c>
      <c r="E20756" s="235">
        <v>130000</v>
      </c>
      <c r="F20756" s="235"/>
      <c r="G20756" s="235">
        <f t="shared" si="332"/>
        <v>-130000</v>
      </c>
      <c r="H20756" s="708" t="s">
        <v>13640</v>
      </c>
    </row>
    <row r="20757" spans="1:8" s="681" customFormat="1" ht="15" customHeight="1" x14ac:dyDescent="0.25">
      <c r="A20757" s="732">
        <v>45523</v>
      </c>
      <c r="B20757" s="173" t="s">
        <v>3945</v>
      </c>
      <c r="C20757" s="649" t="s">
        <v>3002</v>
      </c>
      <c r="D20757" s="904" t="s">
        <v>13889</v>
      </c>
      <c r="E20757" s="650">
        <v>45000</v>
      </c>
      <c r="F20757" s="235"/>
      <c r="G20757" s="235">
        <f t="shared" si="332"/>
        <v>-45000</v>
      </c>
      <c r="H20757" s="708" t="s">
        <v>13640</v>
      </c>
    </row>
    <row r="20758" spans="1:8" s="681" customFormat="1" ht="15" customHeight="1" x14ac:dyDescent="0.25">
      <c r="A20758" s="732">
        <v>45523</v>
      </c>
      <c r="B20758" s="173" t="s">
        <v>3944</v>
      </c>
      <c r="C20758" s="649" t="s">
        <v>3002</v>
      </c>
      <c r="D20758" s="904" t="s">
        <v>13889</v>
      </c>
      <c r="E20758" s="650">
        <v>49000</v>
      </c>
      <c r="F20758" s="235"/>
      <c r="G20758" s="235">
        <f t="shared" si="332"/>
        <v>-49000</v>
      </c>
      <c r="H20758" s="708" t="s">
        <v>13640</v>
      </c>
    </row>
    <row r="20759" spans="1:8" s="681" customFormat="1" ht="24" customHeight="1" x14ac:dyDescent="0.25">
      <c r="A20759" s="732">
        <v>45523</v>
      </c>
      <c r="B20759" s="173" t="s">
        <v>13707</v>
      </c>
      <c r="C20759" s="649" t="s">
        <v>3002</v>
      </c>
      <c r="D20759" s="904" t="s">
        <v>13890</v>
      </c>
      <c r="E20759" s="650">
        <v>1085</v>
      </c>
      <c r="F20759" s="235"/>
      <c r="G20759" s="235">
        <f t="shared" si="332"/>
        <v>-1085</v>
      </c>
      <c r="H20759" s="708" t="s">
        <v>13640</v>
      </c>
    </row>
    <row r="20760" spans="1:8" s="681" customFormat="1" ht="24" customHeight="1" x14ac:dyDescent="0.25">
      <c r="A20760" s="732">
        <v>45523</v>
      </c>
      <c r="B20760" s="173" t="s">
        <v>13707</v>
      </c>
      <c r="C20760" s="649" t="s">
        <v>3002</v>
      </c>
      <c r="D20760" s="904" t="s">
        <v>13891</v>
      </c>
      <c r="E20760" s="650">
        <v>1000</v>
      </c>
      <c r="F20760" s="235"/>
      <c r="G20760" s="235">
        <f t="shared" si="332"/>
        <v>-1000</v>
      </c>
      <c r="H20760" s="708" t="s">
        <v>13640</v>
      </c>
    </row>
    <row r="20761" spans="1:8" s="681" customFormat="1" ht="15" customHeight="1" x14ac:dyDescent="0.25">
      <c r="A20761" s="732">
        <v>45523</v>
      </c>
      <c r="B20761" s="173" t="s">
        <v>11604</v>
      </c>
      <c r="C20761" s="649" t="s">
        <v>3002</v>
      </c>
      <c r="D20761" s="904" t="s">
        <v>13889</v>
      </c>
      <c r="E20761" s="650">
        <v>6000</v>
      </c>
      <c r="F20761" s="235"/>
      <c r="G20761" s="235">
        <f t="shared" si="332"/>
        <v>-6000</v>
      </c>
      <c r="H20761" s="708" t="s">
        <v>13640</v>
      </c>
    </row>
    <row r="20762" spans="1:8" s="681" customFormat="1" ht="15" customHeight="1" x14ac:dyDescent="0.25">
      <c r="A20762" s="732">
        <v>45523</v>
      </c>
      <c r="B20762" s="173" t="s">
        <v>11707</v>
      </c>
      <c r="C20762" s="649" t="s">
        <v>3002</v>
      </c>
      <c r="D20762" s="904" t="s">
        <v>13889</v>
      </c>
      <c r="E20762" s="650">
        <v>8000</v>
      </c>
      <c r="F20762" s="235"/>
      <c r="G20762" s="235">
        <f t="shared" si="332"/>
        <v>-8000</v>
      </c>
      <c r="H20762" s="708" t="s">
        <v>13640</v>
      </c>
    </row>
    <row r="20763" spans="1:8" s="681" customFormat="1" ht="15" customHeight="1" x14ac:dyDescent="0.25">
      <c r="A20763" s="732">
        <v>45527</v>
      </c>
      <c r="B20763" s="173" t="s">
        <v>13907</v>
      </c>
      <c r="C20763" s="173" t="s">
        <v>4321</v>
      </c>
      <c r="D20763" s="227" t="s">
        <v>13947</v>
      </c>
      <c r="E20763" s="235">
        <v>597559</v>
      </c>
      <c r="F20763" s="235"/>
      <c r="G20763" s="235">
        <f t="shared" si="332"/>
        <v>-597559</v>
      </c>
      <c r="H20763" s="708" t="s">
        <v>13640</v>
      </c>
    </row>
    <row r="20764" spans="1:8" s="681" customFormat="1" ht="36" customHeight="1" x14ac:dyDescent="0.25">
      <c r="A20764" s="732">
        <v>45528</v>
      </c>
      <c r="B20764" s="173" t="s">
        <v>13098</v>
      </c>
      <c r="C20764" s="669" t="s">
        <v>13273</v>
      </c>
      <c r="D20764" s="905" t="s">
        <v>13974</v>
      </c>
      <c r="E20764" s="671">
        <v>343156</v>
      </c>
      <c r="F20764" s="235"/>
      <c r="G20764" s="235">
        <f t="shared" si="332"/>
        <v>-343156</v>
      </c>
      <c r="H20764" s="708" t="s">
        <v>13640</v>
      </c>
    </row>
    <row r="20765" spans="1:8" s="681" customFormat="1" ht="36" customHeight="1" x14ac:dyDescent="0.25">
      <c r="A20765" s="732">
        <v>45528</v>
      </c>
      <c r="B20765" s="173" t="s">
        <v>13240</v>
      </c>
      <c r="C20765" s="669" t="s">
        <v>13273</v>
      </c>
      <c r="D20765" s="905" t="s">
        <v>13974</v>
      </c>
      <c r="E20765" s="671">
        <v>456844</v>
      </c>
      <c r="F20765" s="235"/>
      <c r="G20765" s="235">
        <f t="shared" si="332"/>
        <v>-456844</v>
      </c>
      <c r="H20765" s="708" t="s">
        <v>13640</v>
      </c>
    </row>
    <row r="20766" spans="1:8" s="681" customFormat="1" ht="24" customHeight="1" x14ac:dyDescent="0.25">
      <c r="A20766" s="732">
        <v>45528</v>
      </c>
      <c r="B20766" s="173" t="s">
        <v>13240</v>
      </c>
      <c r="C20766" s="173" t="s">
        <v>1197</v>
      </c>
      <c r="D20766" s="227" t="s">
        <v>13951</v>
      </c>
      <c r="E20766" s="235">
        <v>515900</v>
      </c>
      <c r="F20766" s="235"/>
      <c r="G20766" s="235">
        <f t="shared" si="332"/>
        <v>-515900</v>
      </c>
      <c r="H20766" s="708" t="s">
        <v>13640</v>
      </c>
    </row>
    <row r="20767" spans="1:8" s="681" customFormat="1" ht="36" customHeight="1" x14ac:dyDescent="0.25">
      <c r="A20767" s="732">
        <v>45531</v>
      </c>
      <c r="B20767" s="173" t="s">
        <v>13240</v>
      </c>
      <c r="C20767" s="173" t="s">
        <v>2709</v>
      </c>
      <c r="D20767" s="227" t="s">
        <v>13992</v>
      </c>
      <c r="E20767" s="235">
        <v>482096</v>
      </c>
      <c r="F20767" s="235"/>
      <c r="G20767" s="235">
        <f t="shared" si="332"/>
        <v>-482096</v>
      </c>
      <c r="H20767" s="708" t="s">
        <v>13640</v>
      </c>
    </row>
    <row r="20768" spans="1:8" s="681" customFormat="1" ht="24" customHeight="1" x14ac:dyDescent="0.25">
      <c r="A20768" s="732">
        <v>45531</v>
      </c>
      <c r="B20768" s="173" t="s">
        <v>12671</v>
      </c>
      <c r="C20768" s="173" t="s">
        <v>11717</v>
      </c>
      <c r="D20768" s="227" t="s">
        <v>13980</v>
      </c>
      <c r="E20768" s="235">
        <v>741191</v>
      </c>
      <c r="F20768" s="235"/>
      <c r="G20768" s="235">
        <f t="shared" si="332"/>
        <v>-741191</v>
      </c>
      <c r="H20768" s="708" t="s">
        <v>13640</v>
      </c>
    </row>
    <row r="20769" spans="1:8" s="681" customFormat="1" ht="15" customHeight="1" x14ac:dyDescent="0.25">
      <c r="A20769" s="732">
        <v>45533</v>
      </c>
      <c r="B20769" s="173" t="s">
        <v>13477</v>
      </c>
      <c r="C20769" s="173" t="s">
        <v>14006</v>
      </c>
      <c r="D20769" s="227" t="s">
        <v>14007</v>
      </c>
      <c r="E20769" s="235">
        <v>200000</v>
      </c>
      <c r="F20769" s="235"/>
      <c r="G20769" s="235">
        <f t="shared" si="332"/>
        <v>-200000</v>
      </c>
      <c r="H20769" s="708" t="s">
        <v>13640</v>
      </c>
    </row>
    <row r="20770" spans="1:8" s="681" customFormat="1" ht="15" customHeight="1" x14ac:dyDescent="0.25">
      <c r="A20770" s="732">
        <v>45533</v>
      </c>
      <c r="B20770" s="173" t="s">
        <v>12742</v>
      </c>
      <c r="C20770" s="173" t="s">
        <v>14006</v>
      </c>
      <c r="D20770" s="227" t="s">
        <v>14008</v>
      </c>
      <c r="E20770" s="235">
        <v>193500</v>
      </c>
      <c r="F20770" s="235"/>
      <c r="G20770" s="235">
        <f t="shared" si="332"/>
        <v>-193500</v>
      </c>
      <c r="H20770" s="708" t="s">
        <v>13640</v>
      </c>
    </row>
    <row r="20771" spans="1:8" s="681" customFormat="1" ht="15" customHeight="1" x14ac:dyDescent="0.25">
      <c r="A20771" s="732">
        <v>45533</v>
      </c>
      <c r="B20771" s="173" t="s">
        <v>12671</v>
      </c>
      <c r="C20771" s="173" t="s">
        <v>12271</v>
      </c>
      <c r="D20771" s="227" t="s">
        <v>14009</v>
      </c>
      <c r="E20771" s="235">
        <v>100000</v>
      </c>
      <c r="F20771" s="235"/>
      <c r="G20771" s="235">
        <f t="shared" si="332"/>
        <v>-100000</v>
      </c>
      <c r="H20771" s="708" t="s">
        <v>13640</v>
      </c>
    </row>
    <row r="20772" spans="1:8" s="681" customFormat="1" ht="24" customHeight="1" x14ac:dyDescent="0.25">
      <c r="A20772" s="732">
        <v>45533</v>
      </c>
      <c r="B20772" s="173" t="s">
        <v>12388</v>
      </c>
      <c r="C20772" s="173" t="s">
        <v>4321</v>
      </c>
      <c r="D20772" s="227" t="s">
        <v>14023</v>
      </c>
      <c r="E20772" s="235">
        <v>695773</v>
      </c>
      <c r="F20772" s="235"/>
      <c r="G20772" s="235">
        <f t="shared" si="332"/>
        <v>-695773</v>
      </c>
      <c r="H20772" s="708" t="s">
        <v>13640</v>
      </c>
    </row>
    <row r="20773" spans="1:8" ht="15" x14ac:dyDescent="0.2">
      <c r="A20773" s="729">
        <v>45506</v>
      </c>
      <c r="B20773" s="93" t="s">
        <v>10459</v>
      </c>
      <c r="C20773" s="93" t="s">
        <v>558</v>
      </c>
      <c r="D20773" s="890" t="s">
        <v>13641</v>
      </c>
      <c r="E20773" s="175"/>
      <c r="F20773" s="175">
        <v>926500</v>
      </c>
      <c r="G20773" s="175">
        <f t="shared" si="332"/>
        <v>926500</v>
      </c>
      <c r="H20773" s="701" t="s">
        <v>13640</v>
      </c>
    </row>
    <row r="20774" spans="1:8" ht="15" x14ac:dyDescent="0.2">
      <c r="A20774" s="729">
        <v>45506</v>
      </c>
      <c r="B20774" s="93" t="s">
        <v>8856</v>
      </c>
      <c r="C20774" s="93" t="s">
        <v>558</v>
      </c>
      <c r="D20774" s="890" t="s">
        <v>13641</v>
      </c>
      <c r="E20774" s="175"/>
      <c r="F20774" s="175">
        <v>2000000</v>
      </c>
      <c r="G20774" s="175">
        <f t="shared" si="332"/>
        <v>2000000</v>
      </c>
      <c r="H20774" s="701" t="s">
        <v>13640</v>
      </c>
    </row>
    <row r="20775" spans="1:8" ht="15" x14ac:dyDescent="0.2">
      <c r="A20775" s="729">
        <v>45506</v>
      </c>
      <c r="B20775" s="93" t="s">
        <v>8856</v>
      </c>
      <c r="C20775" s="93" t="s">
        <v>558</v>
      </c>
      <c r="D20775" s="1054" t="s">
        <v>12006</v>
      </c>
      <c r="E20775" s="642">
        <v>29265</v>
      </c>
      <c r="F20775" s="175"/>
      <c r="G20775" s="175">
        <f t="shared" si="332"/>
        <v>-29265</v>
      </c>
      <c r="H20775" s="701" t="s">
        <v>13640</v>
      </c>
    </row>
    <row r="20776" spans="1:8" ht="15" x14ac:dyDescent="0.2">
      <c r="A20776" s="729">
        <v>45509</v>
      </c>
      <c r="B20776" s="93" t="s">
        <v>13707</v>
      </c>
      <c r="C20776" s="93" t="s">
        <v>558</v>
      </c>
      <c r="D20776" s="890" t="s">
        <v>13708</v>
      </c>
      <c r="E20776" s="175"/>
      <c r="F20776" s="175">
        <v>399735</v>
      </c>
      <c r="G20776" s="175">
        <f t="shared" si="332"/>
        <v>399735</v>
      </c>
      <c r="H20776" s="701" t="s">
        <v>13640</v>
      </c>
    </row>
    <row r="20777" spans="1:8" ht="15" x14ac:dyDescent="0.2">
      <c r="A20777" s="729">
        <v>45509</v>
      </c>
      <c r="B20777" s="93" t="s">
        <v>13707</v>
      </c>
      <c r="C20777" s="93" t="s">
        <v>558</v>
      </c>
      <c r="D20777" s="890" t="s">
        <v>13709</v>
      </c>
      <c r="E20777" s="175"/>
      <c r="F20777" s="175">
        <v>97660</v>
      </c>
      <c r="G20777" s="175">
        <f t="shared" si="332"/>
        <v>97660</v>
      </c>
      <c r="H20777" s="701" t="s">
        <v>13640</v>
      </c>
    </row>
    <row r="20778" spans="1:8" ht="36" x14ac:dyDescent="0.2">
      <c r="A20778" s="729">
        <v>45509</v>
      </c>
      <c r="B20778" s="93" t="s">
        <v>11707</v>
      </c>
      <c r="C20778" s="93" t="s">
        <v>558</v>
      </c>
      <c r="D20778" s="896" t="s">
        <v>13749</v>
      </c>
      <c r="E20778" s="642">
        <v>20000</v>
      </c>
      <c r="F20778" s="175"/>
      <c r="G20778" s="175">
        <f t="shared" si="332"/>
        <v>-20000</v>
      </c>
      <c r="H20778" s="701" t="s">
        <v>13640</v>
      </c>
    </row>
    <row r="20779" spans="1:8" ht="15" x14ac:dyDescent="0.2">
      <c r="A20779" s="729">
        <v>45512</v>
      </c>
      <c r="B20779" s="93" t="s">
        <v>3944</v>
      </c>
      <c r="C20779" s="93" t="s">
        <v>558</v>
      </c>
      <c r="D20779" s="890" t="s">
        <v>13728</v>
      </c>
      <c r="E20779" s="175"/>
      <c r="F20779" s="175">
        <v>333522</v>
      </c>
      <c r="G20779" s="175">
        <f t="shared" si="332"/>
        <v>333522</v>
      </c>
      <c r="H20779" s="701" t="s">
        <v>13640</v>
      </c>
    </row>
    <row r="20780" spans="1:8" ht="15" x14ac:dyDescent="0.2">
      <c r="A20780" s="729">
        <v>45517</v>
      </c>
      <c r="B20780" s="93" t="s">
        <v>3945</v>
      </c>
      <c r="C20780" s="93" t="s">
        <v>558</v>
      </c>
      <c r="D20780" s="890" t="s">
        <v>13803</v>
      </c>
      <c r="E20780" s="175"/>
      <c r="F20780" s="175">
        <v>365160</v>
      </c>
      <c r="G20780" s="175">
        <f t="shared" si="332"/>
        <v>365160</v>
      </c>
      <c r="H20780" s="701" t="s">
        <v>13640</v>
      </c>
    </row>
    <row r="20781" spans="1:8" ht="24" x14ac:dyDescent="0.2">
      <c r="A20781" s="729">
        <v>45519</v>
      </c>
      <c r="B20781" s="93" t="s">
        <v>13418</v>
      </c>
      <c r="C20781" s="93" t="s">
        <v>558</v>
      </c>
      <c r="D20781" s="800" t="s">
        <v>13804</v>
      </c>
      <c r="E20781" s="175"/>
      <c r="F20781" s="175">
        <v>2000000</v>
      </c>
      <c r="G20781" s="175">
        <f t="shared" si="332"/>
        <v>2000000</v>
      </c>
      <c r="H20781" s="701" t="s">
        <v>13640</v>
      </c>
    </row>
    <row r="20782" spans="1:8" ht="24" x14ac:dyDescent="0.2">
      <c r="A20782" s="729">
        <v>45519</v>
      </c>
      <c r="B20782" s="93" t="s">
        <v>13418</v>
      </c>
      <c r="C20782" s="93" t="s">
        <v>558</v>
      </c>
      <c r="D20782" s="800" t="s">
        <v>13805</v>
      </c>
      <c r="E20782" s="175"/>
      <c r="F20782" s="175">
        <v>597014</v>
      </c>
      <c r="G20782" s="175">
        <f t="shared" si="332"/>
        <v>597014</v>
      </c>
      <c r="H20782" s="701" t="s">
        <v>13640</v>
      </c>
    </row>
    <row r="20783" spans="1:8" ht="24" x14ac:dyDescent="0.2">
      <c r="A20783" s="729">
        <v>45519</v>
      </c>
      <c r="B20783" s="93" t="s">
        <v>13418</v>
      </c>
      <c r="C20783" s="93" t="s">
        <v>558</v>
      </c>
      <c r="D20783" s="800" t="s">
        <v>13806</v>
      </c>
      <c r="E20783" s="175"/>
      <c r="F20783" s="175">
        <v>3000000</v>
      </c>
      <c r="G20783" s="175">
        <f t="shared" si="332"/>
        <v>3000000</v>
      </c>
      <c r="H20783" s="701" t="s">
        <v>13640</v>
      </c>
    </row>
    <row r="20784" spans="1:8" ht="15" x14ac:dyDescent="0.2">
      <c r="A20784" s="729">
        <v>45519</v>
      </c>
      <c r="B20784" s="93" t="s">
        <v>8856</v>
      </c>
      <c r="C20784" s="93" t="s">
        <v>558</v>
      </c>
      <c r="D20784" s="1054" t="s">
        <v>12006</v>
      </c>
      <c r="E20784" s="642">
        <v>30000</v>
      </c>
      <c r="F20784" s="175"/>
      <c r="G20784" s="175">
        <f t="shared" si="332"/>
        <v>-30000</v>
      </c>
      <c r="H20784" s="701" t="s">
        <v>13640</v>
      </c>
    </row>
    <row r="20785" spans="1:8" ht="24" x14ac:dyDescent="0.2">
      <c r="A20785" s="729">
        <v>45519</v>
      </c>
      <c r="B20785" s="93" t="s">
        <v>11864</v>
      </c>
      <c r="C20785" s="93" t="s">
        <v>558</v>
      </c>
      <c r="D20785" s="800" t="s">
        <v>13807</v>
      </c>
      <c r="E20785" s="175"/>
      <c r="F20785" s="175">
        <v>6709743</v>
      </c>
      <c r="G20785" s="175">
        <f t="shared" si="332"/>
        <v>6709743</v>
      </c>
      <c r="H20785" s="701" t="s">
        <v>13640</v>
      </c>
    </row>
    <row r="20786" spans="1:8" ht="15" x14ac:dyDescent="0.2">
      <c r="A20786" s="729">
        <v>45519</v>
      </c>
      <c r="B20786" s="93" t="s">
        <v>11864</v>
      </c>
      <c r="C20786" s="93" t="s">
        <v>558</v>
      </c>
      <c r="D20786" s="1054" t="s">
        <v>12006</v>
      </c>
      <c r="E20786" s="642">
        <v>67097</v>
      </c>
      <c r="F20786" s="175"/>
      <c r="G20786" s="175">
        <f t="shared" si="332"/>
        <v>-67097</v>
      </c>
      <c r="H20786" s="701" t="s">
        <v>13640</v>
      </c>
    </row>
    <row r="20787" spans="1:8" ht="15" x14ac:dyDescent="0.2">
      <c r="A20787" s="729">
        <v>45519</v>
      </c>
      <c r="B20787" s="93" t="s">
        <v>12774</v>
      </c>
      <c r="C20787" s="93" t="s">
        <v>558</v>
      </c>
      <c r="D20787" s="800" t="s">
        <v>13818</v>
      </c>
      <c r="E20787" s="175"/>
      <c r="F20787" s="175">
        <v>300000</v>
      </c>
      <c r="G20787" s="175">
        <f t="shared" si="332"/>
        <v>300000</v>
      </c>
      <c r="H20787" s="701" t="s">
        <v>13640</v>
      </c>
    </row>
    <row r="20788" spans="1:8" ht="15" customHeight="1" x14ac:dyDescent="0.2">
      <c r="A20788" s="729">
        <v>45519</v>
      </c>
      <c r="B20788" s="93" t="s">
        <v>13819</v>
      </c>
      <c r="C20788" s="93" t="s">
        <v>558</v>
      </c>
      <c r="D20788" s="800" t="s">
        <v>13818</v>
      </c>
      <c r="E20788" s="175"/>
      <c r="F20788" s="175">
        <v>120000</v>
      </c>
      <c r="G20788" s="175">
        <f t="shared" si="332"/>
        <v>120000</v>
      </c>
      <c r="H20788" s="701" t="s">
        <v>13640</v>
      </c>
    </row>
    <row r="20789" spans="1:8" ht="24" customHeight="1" x14ac:dyDescent="0.2">
      <c r="A20789" s="729">
        <v>45521</v>
      </c>
      <c r="B20789" s="93" t="s">
        <v>11068</v>
      </c>
      <c r="C20789" s="93" t="s">
        <v>558</v>
      </c>
      <c r="D20789" s="800" t="s">
        <v>13878</v>
      </c>
      <c r="E20789" s="175"/>
      <c r="F20789" s="175">
        <v>3000000</v>
      </c>
      <c r="G20789" s="175">
        <f t="shared" si="332"/>
        <v>3000000</v>
      </c>
      <c r="H20789" s="701" t="s">
        <v>13640</v>
      </c>
    </row>
    <row r="20790" spans="1:8" ht="24" customHeight="1" x14ac:dyDescent="0.2">
      <c r="A20790" s="729">
        <v>45521</v>
      </c>
      <c r="B20790" s="93" t="s">
        <v>11068</v>
      </c>
      <c r="C20790" s="93" t="s">
        <v>558</v>
      </c>
      <c r="D20790" s="800" t="s">
        <v>13879</v>
      </c>
      <c r="E20790" s="175"/>
      <c r="F20790" s="175">
        <v>3689000</v>
      </c>
      <c r="G20790" s="175">
        <f t="shared" si="332"/>
        <v>3689000</v>
      </c>
      <c r="H20790" s="701" t="s">
        <v>13640</v>
      </c>
    </row>
    <row r="20791" spans="1:8" ht="15" customHeight="1" x14ac:dyDescent="0.2">
      <c r="A20791" s="729">
        <v>45523</v>
      </c>
      <c r="B20791" s="93" t="s">
        <v>13299</v>
      </c>
      <c r="C20791" s="93" t="s">
        <v>558</v>
      </c>
      <c r="D20791" s="800" t="s">
        <v>13887</v>
      </c>
      <c r="E20791" s="175"/>
      <c r="F20791" s="175">
        <v>3500000</v>
      </c>
      <c r="G20791" s="175">
        <f t="shared" si="332"/>
        <v>3500000</v>
      </c>
      <c r="H20791" s="701" t="s">
        <v>13640</v>
      </c>
    </row>
    <row r="20792" spans="1:8" ht="15" customHeight="1" x14ac:dyDescent="0.2">
      <c r="A20792" s="729">
        <v>45523</v>
      </c>
      <c r="B20792" s="93" t="s">
        <v>37</v>
      </c>
      <c r="C20792" s="93" t="s">
        <v>558</v>
      </c>
      <c r="D20792" s="890" t="s">
        <v>13892</v>
      </c>
      <c r="E20792" s="175"/>
      <c r="F20792" s="175">
        <v>246087</v>
      </c>
      <c r="G20792" s="175">
        <f t="shared" si="332"/>
        <v>246087</v>
      </c>
      <c r="H20792" s="701" t="s">
        <v>13640</v>
      </c>
    </row>
    <row r="20793" spans="1:8" ht="15" customHeight="1" x14ac:dyDescent="0.2">
      <c r="A20793" s="729">
        <v>45526</v>
      </c>
      <c r="B20793" s="93" t="s">
        <v>11707</v>
      </c>
      <c r="C20793" s="93" t="s">
        <v>558</v>
      </c>
      <c r="D20793" s="890" t="s">
        <v>13948</v>
      </c>
      <c r="E20793" s="175"/>
      <c r="F20793" s="175">
        <v>1947260</v>
      </c>
      <c r="G20793" s="175">
        <f t="shared" si="332"/>
        <v>1947260</v>
      </c>
      <c r="H20793" s="701" t="s">
        <v>13640</v>
      </c>
    </row>
    <row r="20794" spans="1:8" ht="24" customHeight="1" x14ac:dyDescent="0.2">
      <c r="A20794" s="729">
        <v>45527</v>
      </c>
      <c r="B20794" s="93" t="s">
        <v>11068</v>
      </c>
      <c r="C20794" s="93" t="s">
        <v>558</v>
      </c>
      <c r="D20794" s="800" t="s">
        <v>13950</v>
      </c>
      <c r="E20794" s="175"/>
      <c r="F20794" s="175">
        <v>3725071</v>
      </c>
      <c r="G20794" s="175">
        <f t="shared" si="332"/>
        <v>3725071</v>
      </c>
      <c r="H20794" s="701" t="s">
        <v>13640</v>
      </c>
    </row>
    <row r="20795" spans="1:8" ht="15" customHeight="1" x14ac:dyDescent="0.2">
      <c r="A20795" s="729">
        <v>45527</v>
      </c>
      <c r="B20795" s="93" t="s">
        <v>11068</v>
      </c>
      <c r="C20795" s="93" t="s">
        <v>558</v>
      </c>
      <c r="D20795" s="1054" t="s">
        <v>12006</v>
      </c>
      <c r="E20795" s="642">
        <v>37251</v>
      </c>
      <c r="F20795" s="175"/>
      <c r="G20795" s="175">
        <f t="shared" si="332"/>
        <v>-37251</v>
      </c>
      <c r="H20795" s="701" t="s">
        <v>13640</v>
      </c>
    </row>
    <row r="20796" spans="1:8" ht="24" customHeight="1" x14ac:dyDescent="0.2">
      <c r="A20796" s="729">
        <v>45527</v>
      </c>
      <c r="B20796" s="93" t="s">
        <v>13240</v>
      </c>
      <c r="C20796" s="93" t="s">
        <v>558</v>
      </c>
      <c r="D20796" s="800" t="s">
        <v>13951</v>
      </c>
      <c r="E20796" s="175"/>
      <c r="F20796" s="175">
        <v>515900</v>
      </c>
      <c r="G20796" s="175">
        <f t="shared" si="332"/>
        <v>515900</v>
      </c>
      <c r="H20796" s="701" t="s">
        <v>13640</v>
      </c>
    </row>
    <row r="20797" spans="1:8" ht="36" customHeight="1" x14ac:dyDescent="0.2">
      <c r="A20797" s="729">
        <v>45527</v>
      </c>
      <c r="B20797" s="93" t="s">
        <v>13240</v>
      </c>
      <c r="C20797" s="93" t="s">
        <v>558</v>
      </c>
      <c r="D20797" s="800" t="s">
        <v>13952</v>
      </c>
      <c r="E20797" s="175"/>
      <c r="F20797" s="175">
        <v>800000</v>
      </c>
      <c r="G20797" s="175">
        <f t="shared" si="332"/>
        <v>800000</v>
      </c>
      <c r="H20797" s="701" t="s">
        <v>13640</v>
      </c>
    </row>
    <row r="20798" spans="1:8" ht="24" customHeight="1" x14ac:dyDescent="0.2">
      <c r="A20798" s="729">
        <v>45527</v>
      </c>
      <c r="B20798" s="93" t="s">
        <v>13240</v>
      </c>
      <c r="C20798" s="93" t="s">
        <v>558</v>
      </c>
      <c r="D20798" s="800" t="s">
        <v>13953</v>
      </c>
      <c r="E20798" s="175"/>
      <c r="F20798" s="175">
        <v>1884105</v>
      </c>
      <c r="G20798" s="175">
        <f t="shared" si="332"/>
        <v>1884105</v>
      </c>
      <c r="H20798" s="701" t="s">
        <v>13640</v>
      </c>
    </row>
    <row r="20799" spans="1:8" ht="15" customHeight="1" x14ac:dyDescent="0.2">
      <c r="A20799" s="729">
        <v>45527</v>
      </c>
      <c r="B20799" s="93" t="s">
        <v>13240</v>
      </c>
      <c r="C20799" s="93" t="s">
        <v>558</v>
      </c>
      <c r="D20799" s="1054" t="s">
        <v>12006</v>
      </c>
      <c r="E20799" s="642">
        <v>18841</v>
      </c>
      <c r="F20799" s="175"/>
      <c r="G20799" s="175">
        <f t="shared" si="332"/>
        <v>-18841</v>
      </c>
      <c r="H20799" s="701" t="s">
        <v>13640</v>
      </c>
    </row>
    <row r="20800" spans="1:8" ht="24" customHeight="1" x14ac:dyDescent="0.2">
      <c r="A20800" s="729">
        <v>45530</v>
      </c>
      <c r="B20800" s="93" t="s">
        <v>10889</v>
      </c>
      <c r="C20800" s="93" t="s">
        <v>558</v>
      </c>
      <c r="D20800" s="800" t="s">
        <v>13980</v>
      </c>
      <c r="E20800" s="175"/>
      <c r="F20800" s="175">
        <v>741191</v>
      </c>
      <c r="G20800" s="175">
        <f t="shared" si="332"/>
        <v>741191</v>
      </c>
      <c r="H20800" s="701" t="s">
        <v>13640</v>
      </c>
    </row>
    <row r="20801" spans="1:8" ht="36" customHeight="1" x14ac:dyDescent="0.2">
      <c r="A20801" s="729">
        <v>45530</v>
      </c>
      <c r="B20801" s="93" t="s">
        <v>10889</v>
      </c>
      <c r="C20801" s="93" t="s">
        <v>558</v>
      </c>
      <c r="D20801" s="800" t="s">
        <v>13990</v>
      </c>
      <c r="E20801" s="175"/>
      <c r="F20801" s="175">
        <v>18405</v>
      </c>
      <c r="G20801" s="175">
        <f t="shared" si="332"/>
        <v>18405</v>
      </c>
      <c r="H20801" s="701" t="s">
        <v>13640</v>
      </c>
    </row>
    <row r="20802" spans="1:8" ht="36" customHeight="1" x14ac:dyDescent="0.2">
      <c r="A20802" s="729">
        <v>45530</v>
      </c>
      <c r="B20802" s="93" t="s">
        <v>9344</v>
      </c>
      <c r="C20802" s="93" t="s">
        <v>558</v>
      </c>
      <c r="D20802" s="800" t="s">
        <v>13990</v>
      </c>
      <c r="E20802" s="175"/>
      <c r="F20802" s="175">
        <f>482096-18405</f>
        <v>463691</v>
      </c>
      <c r="G20802" s="175">
        <f t="shared" si="332"/>
        <v>463691</v>
      </c>
      <c r="H20802" s="701" t="s">
        <v>13640</v>
      </c>
    </row>
    <row r="20803" spans="1:8" ht="24" customHeight="1" x14ac:dyDescent="0.2">
      <c r="A20803" s="729">
        <v>45533</v>
      </c>
      <c r="B20803" s="93" t="s">
        <v>10889</v>
      </c>
      <c r="C20803" s="93" t="s">
        <v>558</v>
      </c>
      <c r="D20803" s="800" t="s">
        <v>14023</v>
      </c>
      <c r="E20803" s="175"/>
      <c r="F20803" s="175">
        <v>695773</v>
      </c>
      <c r="G20803" s="175">
        <f t="shared" si="332"/>
        <v>695773</v>
      </c>
      <c r="H20803" s="701" t="s">
        <v>13640</v>
      </c>
    </row>
    <row r="20804" spans="1:8" ht="24" customHeight="1" x14ac:dyDescent="0.2">
      <c r="A20804" s="729">
        <v>45534</v>
      </c>
      <c r="B20804" s="93" t="s">
        <v>13707</v>
      </c>
      <c r="C20804" s="93" t="s">
        <v>558</v>
      </c>
      <c r="D20804" s="800" t="s">
        <v>14033</v>
      </c>
      <c r="E20804" s="175"/>
      <c r="F20804" s="175">
        <v>419296</v>
      </c>
      <c r="G20804" s="175">
        <f t="shared" si="332"/>
        <v>419296</v>
      </c>
      <c r="H20804" s="701" t="s">
        <v>13640</v>
      </c>
    </row>
    <row r="20805" spans="1:8" ht="24" customHeight="1" x14ac:dyDescent="0.2">
      <c r="A20805" s="729">
        <v>45534</v>
      </c>
      <c r="B20805" s="93" t="s">
        <v>13707</v>
      </c>
      <c r="C20805" s="93" t="s">
        <v>558</v>
      </c>
      <c r="D20805" s="800" t="s">
        <v>14034</v>
      </c>
      <c r="E20805" s="175"/>
      <c r="F20805" s="175">
        <v>495359</v>
      </c>
      <c r="G20805" s="175">
        <f t="shared" si="332"/>
        <v>495359</v>
      </c>
      <c r="H20805" s="701" t="s">
        <v>13640</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14059</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14059</v>
      </c>
    </row>
    <row r="20808" spans="1:8" ht="15" customHeight="1" x14ac:dyDescent="0.2">
      <c r="A20808" s="1111">
        <v>45537</v>
      </c>
      <c r="B20808" s="1122" t="s">
        <v>10167</v>
      </c>
      <c r="C20808" s="1122" t="s">
        <v>793</v>
      </c>
      <c r="D20808" s="1123" t="s">
        <v>8421</v>
      </c>
      <c r="E20808" s="1124">
        <v>5000</v>
      </c>
      <c r="F20808" s="1115"/>
      <c r="G20808" s="1115">
        <f t="shared" si="333"/>
        <v>-5000</v>
      </c>
      <c r="H20808" s="1116" t="s">
        <v>14059</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14059</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14059</v>
      </c>
    </row>
    <row r="20811" spans="1:8" s="681" customFormat="1" ht="15" x14ac:dyDescent="0.25">
      <c r="A20811" s="1111">
        <v>45537</v>
      </c>
      <c r="B20811" s="1122" t="s">
        <v>103</v>
      </c>
      <c r="C20811" s="1122" t="s">
        <v>793</v>
      </c>
      <c r="D20811" s="1123" t="s">
        <v>13370</v>
      </c>
      <c r="E20811" s="1124">
        <v>22000</v>
      </c>
      <c r="F20811" s="1115"/>
      <c r="G20811" s="1115">
        <f t="shared" si="333"/>
        <v>-22000</v>
      </c>
      <c r="H20811" s="1116" t="s">
        <v>14059</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14059</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14059</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14059</v>
      </c>
    </row>
    <row r="20815" spans="1:8" ht="15" x14ac:dyDescent="0.2">
      <c r="A20815" s="1111">
        <v>45537</v>
      </c>
      <c r="B20815" s="1113" t="s">
        <v>103</v>
      </c>
      <c r="C20815" s="1113" t="s">
        <v>8141</v>
      </c>
      <c r="D20815" s="1114" t="s">
        <v>6336</v>
      </c>
      <c r="E20815" s="1115">
        <v>70368</v>
      </c>
      <c r="F20815" s="1115"/>
      <c r="G20815" s="1115">
        <f t="shared" si="333"/>
        <v>-70368</v>
      </c>
      <c r="H20815" s="1116" t="s">
        <v>14059</v>
      </c>
    </row>
    <row r="20816" spans="1:8" ht="15" x14ac:dyDescent="0.2">
      <c r="A20816" s="1111">
        <v>45537</v>
      </c>
      <c r="B20816" s="1113" t="s">
        <v>25</v>
      </c>
      <c r="C20816" s="1113" t="s">
        <v>8141</v>
      </c>
      <c r="D20816" s="1114" t="s">
        <v>8607</v>
      </c>
      <c r="E20816" s="1115">
        <v>2300</v>
      </c>
      <c r="F20816" s="1115"/>
      <c r="G20816" s="1115">
        <f t="shared" si="333"/>
        <v>-2300</v>
      </c>
      <c r="H20816" s="1116" t="s">
        <v>14059</v>
      </c>
    </row>
    <row r="20817" spans="1:8" ht="15" x14ac:dyDescent="0.2">
      <c r="A20817" s="1111">
        <v>45537</v>
      </c>
      <c r="B20817" s="1113" t="s">
        <v>103</v>
      </c>
      <c r="C20817" s="1113" t="s">
        <v>8141</v>
      </c>
      <c r="D20817" s="1114" t="s">
        <v>8607</v>
      </c>
      <c r="E20817" s="1115">
        <v>2030</v>
      </c>
      <c r="F20817" s="1115"/>
      <c r="G20817" s="1115">
        <f t="shared" si="333"/>
        <v>-2030</v>
      </c>
      <c r="H20817" s="1116" t="s">
        <v>14059</v>
      </c>
    </row>
    <row r="20818" spans="1:8" ht="15" x14ac:dyDescent="0.2">
      <c r="A20818" s="1111">
        <v>45537</v>
      </c>
      <c r="B20818" s="1113" t="s">
        <v>11068</v>
      </c>
      <c r="C20818" s="1113" t="s">
        <v>5740</v>
      </c>
      <c r="D20818" s="1114" t="s">
        <v>10325</v>
      </c>
      <c r="E20818" s="1115">
        <v>200</v>
      </c>
      <c r="F20818" s="1115"/>
      <c r="G20818" s="1115">
        <f t="shared" si="333"/>
        <v>-200</v>
      </c>
      <c r="H20818" s="1116" t="s">
        <v>14059</v>
      </c>
    </row>
    <row r="20819" spans="1:8" ht="15" x14ac:dyDescent="0.2">
      <c r="A20819" s="733">
        <v>45537</v>
      </c>
      <c r="B20819" s="62" t="s">
        <v>13213</v>
      </c>
      <c r="C20819" s="62" t="s">
        <v>14240</v>
      </c>
      <c r="D20819" s="182" t="s">
        <v>14063</v>
      </c>
      <c r="E20819" s="125">
        <v>20000</v>
      </c>
      <c r="F20819" s="125"/>
      <c r="G20819" s="125">
        <f t="shared" si="333"/>
        <v>-20000</v>
      </c>
      <c r="H20819" s="704" t="s">
        <v>14059</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14059</v>
      </c>
    </row>
    <row r="20821" spans="1:8" ht="15" x14ac:dyDescent="0.2">
      <c r="A20821" s="1111">
        <v>45537</v>
      </c>
      <c r="B20821" s="1113" t="s">
        <v>13098</v>
      </c>
      <c r="C20821" s="1113" t="s">
        <v>10972</v>
      </c>
      <c r="D20821" s="1114" t="s">
        <v>14064</v>
      </c>
      <c r="E20821" s="1115">
        <v>2570</v>
      </c>
      <c r="F20821" s="1115"/>
      <c r="G20821" s="1115">
        <f t="shared" si="333"/>
        <v>-2570</v>
      </c>
      <c r="H20821" s="1116" t="s">
        <v>14059</v>
      </c>
    </row>
    <row r="20822" spans="1:8" ht="15" x14ac:dyDescent="0.2">
      <c r="A20822" s="1111">
        <v>45537</v>
      </c>
      <c r="B20822" s="1113" t="s">
        <v>12388</v>
      </c>
      <c r="C20822" s="1113" t="s">
        <v>10972</v>
      </c>
      <c r="D20822" s="1114" t="s">
        <v>14065</v>
      </c>
      <c r="E20822" s="1115">
        <v>600</v>
      </c>
      <c r="F20822" s="1115"/>
      <c r="G20822" s="1115">
        <f t="shared" si="333"/>
        <v>-600</v>
      </c>
      <c r="H20822" s="1116" t="s">
        <v>14059</v>
      </c>
    </row>
    <row r="20823" spans="1:8" ht="15" x14ac:dyDescent="0.2">
      <c r="A20823" s="1111">
        <v>45537</v>
      </c>
      <c r="B20823" s="1113" t="s">
        <v>12388</v>
      </c>
      <c r="C20823" s="1113" t="s">
        <v>5740</v>
      </c>
      <c r="D20823" s="1114" t="s">
        <v>369</v>
      </c>
      <c r="E20823" s="1115">
        <v>800</v>
      </c>
      <c r="F20823" s="1115"/>
      <c r="G20823" s="1115">
        <f t="shared" si="333"/>
        <v>-800</v>
      </c>
      <c r="H20823" s="1116" t="s">
        <v>14059</v>
      </c>
    </row>
    <row r="20824" spans="1:8" ht="15" x14ac:dyDescent="0.2">
      <c r="A20824" s="1111">
        <v>45537</v>
      </c>
      <c r="B20824" s="1113" t="s">
        <v>11707</v>
      </c>
      <c r="C20824" s="1113" t="s">
        <v>5740</v>
      </c>
      <c r="D20824" s="1114" t="s">
        <v>14066</v>
      </c>
      <c r="E20824" s="1115">
        <v>300</v>
      </c>
      <c r="F20824" s="1115"/>
      <c r="G20824" s="1115">
        <f t="shared" si="333"/>
        <v>-300</v>
      </c>
      <c r="H20824" s="1116" t="s">
        <v>14059</v>
      </c>
    </row>
    <row r="20825" spans="1:8" ht="15" x14ac:dyDescent="0.2">
      <c r="A20825" s="1111">
        <v>45537</v>
      </c>
      <c r="B20825" s="1122" t="s">
        <v>103</v>
      </c>
      <c r="C20825" s="1122" t="s">
        <v>793</v>
      </c>
      <c r="D20825" s="1123" t="s">
        <v>10125</v>
      </c>
      <c r="E20825" s="1124">
        <v>287500</v>
      </c>
      <c r="F20825" s="1115"/>
      <c r="G20825" s="1115">
        <f t="shared" si="333"/>
        <v>-287500</v>
      </c>
      <c r="H20825" s="1116" t="s">
        <v>14059</v>
      </c>
    </row>
    <row r="20826" spans="1:8" ht="24" x14ac:dyDescent="0.2">
      <c r="A20826" s="733">
        <v>45537</v>
      </c>
      <c r="B20826" s="62" t="s">
        <v>13278</v>
      </c>
      <c r="C20826" s="62" t="s">
        <v>437</v>
      </c>
      <c r="D20826" s="182" t="s">
        <v>14067</v>
      </c>
      <c r="E20826" s="125">
        <v>31000</v>
      </c>
      <c r="F20826" s="125"/>
      <c r="G20826" s="125">
        <f t="shared" si="333"/>
        <v>-31000</v>
      </c>
      <c r="H20826" s="704" t="s">
        <v>14059</v>
      </c>
    </row>
    <row r="20827" spans="1:8" ht="15" x14ac:dyDescent="0.2">
      <c r="A20827" s="733">
        <v>45537</v>
      </c>
      <c r="B20827" s="62" t="s">
        <v>12388</v>
      </c>
      <c r="C20827" s="62" t="s">
        <v>13976</v>
      </c>
      <c r="D20827" s="182" t="s">
        <v>13977</v>
      </c>
      <c r="E20827" s="125">
        <v>30000</v>
      </c>
      <c r="F20827" s="125"/>
      <c r="G20827" s="125">
        <f t="shared" si="333"/>
        <v>-30000</v>
      </c>
      <c r="H20827" s="704" t="s">
        <v>14059</v>
      </c>
    </row>
    <row r="20828" spans="1:8" ht="15" x14ac:dyDescent="0.2">
      <c r="A20828" s="733">
        <v>45537</v>
      </c>
      <c r="B20828" s="62" t="s">
        <v>13522</v>
      </c>
      <c r="C20828" s="62" t="s">
        <v>9345</v>
      </c>
      <c r="D20828" s="182" t="s">
        <v>14068</v>
      </c>
      <c r="E20828" s="125">
        <v>282000</v>
      </c>
      <c r="F20828" s="125"/>
      <c r="G20828" s="125">
        <f t="shared" si="333"/>
        <v>-282000</v>
      </c>
      <c r="H20828" s="704" t="s">
        <v>14059</v>
      </c>
    </row>
    <row r="20829" spans="1:8" ht="15" x14ac:dyDescent="0.2">
      <c r="A20829" s="733">
        <v>45537</v>
      </c>
      <c r="B20829" s="62" t="s">
        <v>13213</v>
      </c>
      <c r="C20829" s="62" t="s">
        <v>14069</v>
      </c>
      <c r="D20829" s="182" t="s">
        <v>14070</v>
      </c>
      <c r="E20829" s="125">
        <v>150000</v>
      </c>
      <c r="F20829" s="125"/>
      <c r="G20829" s="125">
        <f t="shared" si="333"/>
        <v>-150000</v>
      </c>
      <c r="H20829" s="704" t="s">
        <v>14059</v>
      </c>
    </row>
    <row r="20830" spans="1:8" ht="24" x14ac:dyDescent="0.2">
      <c r="A20830" s="733">
        <v>45537</v>
      </c>
      <c r="B20830" s="62" t="s">
        <v>13418</v>
      </c>
      <c r="C20830" s="62" t="s">
        <v>3144</v>
      </c>
      <c r="D20830" s="182" t="s">
        <v>13883</v>
      </c>
      <c r="E20830" s="125">
        <v>18000</v>
      </c>
      <c r="F20830" s="125"/>
      <c r="G20830" s="125">
        <f t="shared" si="333"/>
        <v>-18000</v>
      </c>
      <c r="H20830" s="704" t="s">
        <v>14059</v>
      </c>
    </row>
    <row r="20831" spans="1:8" ht="15" x14ac:dyDescent="0.2">
      <c r="A20831" s="733">
        <v>45537</v>
      </c>
      <c r="B20831" s="62" t="s">
        <v>12594</v>
      </c>
      <c r="C20831" s="62" t="s">
        <v>12336</v>
      </c>
      <c r="D20831" s="182" t="s">
        <v>14074</v>
      </c>
      <c r="E20831" s="125">
        <v>10000</v>
      </c>
      <c r="F20831" s="125"/>
      <c r="G20831" s="125">
        <f t="shared" si="333"/>
        <v>-10000</v>
      </c>
      <c r="H20831" s="704" t="s">
        <v>14059</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14059</v>
      </c>
    </row>
    <row r="20833" spans="1:8" ht="15" x14ac:dyDescent="0.2">
      <c r="A20833" s="1111">
        <v>45538</v>
      </c>
      <c r="B20833" s="1113" t="s">
        <v>37</v>
      </c>
      <c r="C20833" s="1113" t="s">
        <v>391</v>
      </c>
      <c r="D20833" s="1114" t="s">
        <v>5754</v>
      </c>
      <c r="E20833" s="1115">
        <v>3000</v>
      </c>
      <c r="F20833" s="1115"/>
      <c r="G20833" s="1115">
        <f t="shared" si="333"/>
        <v>-3000</v>
      </c>
      <c r="H20833" s="1116" t="s">
        <v>14059</v>
      </c>
    </row>
    <row r="20834" spans="1:8" ht="15" customHeight="1" x14ac:dyDescent="0.2">
      <c r="A20834" s="733">
        <v>45538</v>
      </c>
      <c r="B20834" s="62" t="s">
        <v>12671</v>
      </c>
      <c r="C20834" s="62" t="s">
        <v>10972</v>
      </c>
      <c r="D20834" s="182" t="s">
        <v>14084</v>
      </c>
      <c r="E20834" s="125">
        <v>4630</v>
      </c>
      <c r="F20834" s="125"/>
      <c r="G20834" s="125">
        <f t="shared" si="333"/>
        <v>-4630</v>
      </c>
      <c r="H20834" s="704" t="s">
        <v>14059</v>
      </c>
    </row>
    <row r="20835" spans="1:8" ht="15" x14ac:dyDescent="0.2">
      <c r="A20835" s="1111">
        <v>45538</v>
      </c>
      <c r="B20835" s="1113" t="s">
        <v>103</v>
      </c>
      <c r="C20835" s="1113" t="s">
        <v>285</v>
      </c>
      <c r="D20835" s="1114" t="s">
        <v>13669</v>
      </c>
      <c r="E20835" s="1115">
        <v>500</v>
      </c>
      <c r="F20835" s="1115"/>
      <c r="G20835" s="1115">
        <f t="shared" si="333"/>
        <v>-500</v>
      </c>
      <c r="H20835" s="1116" t="s">
        <v>14059</v>
      </c>
    </row>
    <row r="20836" spans="1:8" ht="15" x14ac:dyDescent="0.2">
      <c r="A20836" s="733">
        <v>45538</v>
      </c>
      <c r="B20836" s="62" t="s">
        <v>13418</v>
      </c>
      <c r="C20836" s="62" t="s">
        <v>10972</v>
      </c>
      <c r="D20836" s="182" t="s">
        <v>14085</v>
      </c>
      <c r="E20836" s="125">
        <v>5000</v>
      </c>
      <c r="F20836" s="125"/>
      <c r="G20836" s="125">
        <f t="shared" si="333"/>
        <v>-5000</v>
      </c>
      <c r="H20836" s="704" t="s">
        <v>14059</v>
      </c>
    </row>
    <row r="20837" spans="1:8" ht="15" x14ac:dyDescent="0.2">
      <c r="A20837" s="1111">
        <v>45538</v>
      </c>
      <c r="B20837" s="1122" t="s">
        <v>12594</v>
      </c>
      <c r="C20837" s="1122" t="s">
        <v>793</v>
      </c>
      <c r="D20837" s="1123" t="s">
        <v>14086</v>
      </c>
      <c r="E20837" s="1124">
        <v>284284.27419354836</v>
      </c>
      <c r="F20837" s="1115"/>
      <c r="G20837" s="1115">
        <f t="shared" si="333"/>
        <v>-284284.27419354836</v>
      </c>
      <c r="H20837" s="1116" t="s">
        <v>14059</v>
      </c>
    </row>
    <row r="20838" spans="1:8" ht="15" x14ac:dyDescent="0.2">
      <c r="A20838" s="1111">
        <v>45538</v>
      </c>
      <c r="B20838" s="1113" t="s">
        <v>12783</v>
      </c>
      <c r="C20838" s="1113" t="s">
        <v>5740</v>
      </c>
      <c r="D20838" s="1114" t="s">
        <v>369</v>
      </c>
      <c r="E20838" s="1115">
        <v>700</v>
      </c>
      <c r="F20838" s="1115"/>
      <c r="G20838" s="1115">
        <f t="shared" si="333"/>
        <v>-700</v>
      </c>
      <c r="H20838" s="1116" t="s">
        <v>14059</v>
      </c>
    </row>
    <row r="20839" spans="1:8" ht="15" x14ac:dyDescent="0.2">
      <c r="A20839" s="1111">
        <v>45538</v>
      </c>
      <c r="B20839" s="1113" t="s">
        <v>13240</v>
      </c>
      <c r="C20839" s="1113" t="s">
        <v>10972</v>
      </c>
      <c r="D20839" s="1114" t="s">
        <v>10325</v>
      </c>
      <c r="E20839" s="1115">
        <v>200</v>
      </c>
      <c r="F20839" s="1115"/>
      <c r="G20839" s="1115">
        <f t="shared" si="333"/>
        <v>-200</v>
      </c>
      <c r="H20839" s="1116" t="s">
        <v>14059</v>
      </c>
    </row>
    <row r="20840" spans="1:8" ht="15" x14ac:dyDescent="0.2">
      <c r="A20840" s="1111">
        <v>45538</v>
      </c>
      <c r="B20840" s="1113" t="s">
        <v>103</v>
      </c>
      <c r="C20840" s="1113" t="s">
        <v>103</v>
      </c>
      <c r="D20840" s="1114" t="s">
        <v>9413</v>
      </c>
      <c r="E20840" s="1115">
        <v>4000</v>
      </c>
      <c r="F20840" s="1115"/>
      <c r="G20840" s="1115">
        <f t="shared" si="333"/>
        <v>-4000</v>
      </c>
      <c r="H20840" s="1116" t="s">
        <v>14059</v>
      </c>
    </row>
    <row r="20841" spans="1:8" ht="15" x14ac:dyDescent="0.2">
      <c r="A20841" s="1111">
        <v>45538</v>
      </c>
      <c r="B20841" s="1113" t="s">
        <v>12671</v>
      </c>
      <c r="C20841" s="1113" t="s">
        <v>5740</v>
      </c>
      <c r="D20841" s="1114" t="s">
        <v>14087</v>
      </c>
      <c r="E20841" s="1115">
        <v>5500</v>
      </c>
      <c r="F20841" s="1115"/>
      <c r="G20841" s="1115">
        <f t="shared" si="333"/>
        <v>-5500</v>
      </c>
      <c r="H20841" s="1116" t="s">
        <v>14059</v>
      </c>
    </row>
    <row r="20842" spans="1:8" ht="15" x14ac:dyDescent="0.2">
      <c r="A20842" s="1111">
        <v>45538</v>
      </c>
      <c r="B20842" s="1113" t="s">
        <v>12388</v>
      </c>
      <c r="C20842" s="1113" t="s">
        <v>5386</v>
      </c>
      <c r="D20842" s="1114" t="s">
        <v>14088</v>
      </c>
      <c r="E20842" s="1115">
        <v>14000</v>
      </c>
      <c r="F20842" s="1115"/>
      <c r="G20842" s="1115">
        <f t="shared" si="333"/>
        <v>-14000</v>
      </c>
      <c r="H20842" s="1116" t="s">
        <v>14059</v>
      </c>
    </row>
    <row r="20843" spans="1:8" ht="15" x14ac:dyDescent="0.2">
      <c r="A20843" s="1111">
        <v>45538</v>
      </c>
      <c r="B20843" s="1113" t="s">
        <v>12388</v>
      </c>
      <c r="C20843" s="1113" t="s">
        <v>391</v>
      </c>
      <c r="D20843" s="1114" t="s">
        <v>14089</v>
      </c>
      <c r="E20843" s="1115">
        <v>700</v>
      </c>
      <c r="F20843" s="1115"/>
      <c r="G20843" s="1115">
        <f t="shared" si="333"/>
        <v>-700</v>
      </c>
      <c r="H20843" s="1116" t="s">
        <v>14059</v>
      </c>
    </row>
    <row r="20844" spans="1:8" ht="15" x14ac:dyDescent="0.2">
      <c r="A20844" s="1111">
        <v>45538</v>
      </c>
      <c r="B20844" s="1113" t="s">
        <v>103</v>
      </c>
      <c r="C20844" s="1113" t="s">
        <v>391</v>
      </c>
      <c r="D20844" s="1114" t="s">
        <v>14090</v>
      </c>
      <c r="E20844" s="1115">
        <v>150</v>
      </c>
      <c r="F20844" s="1115"/>
      <c r="G20844" s="1115">
        <f t="shared" si="333"/>
        <v>-150</v>
      </c>
      <c r="H20844" s="1116" t="s">
        <v>14059</v>
      </c>
    </row>
    <row r="20845" spans="1:8" ht="15" x14ac:dyDescent="0.2">
      <c r="A20845" s="1111">
        <v>45538</v>
      </c>
      <c r="B20845" s="1122" t="s">
        <v>11068</v>
      </c>
      <c r="C20845" s="1122" t="s">
        <v>793</v>
      </c>
      <c r="D20845" s="1123" t="s">
        <v>14091</v>
      </c>
      <c r="E20845" s="1124">
        <v>92903</v>
      </c>
      <c r="F20845" s="1115"/>
      <c r="G20845" s="1115">
        <f t="shared" si="333"/>
        <v>-92903</v>
      </c>
      <c r="H20845" s="1116" t="s">
        <v>14059</v>
      </c>
    </row>
    <row r="20846" spans="1:8" ht="15" x14ac:dyDescent="0.2">
      <c r="A20846" s="1111">
        <v>45538</v>
      </c>
      <c r="B20846" s="1122" t="s">
        <v>13098</v>
      </c>
      <c r="C20846" s="1122" t="s">
        <v>793</v>
      </c>
      <c r="D20846" s="1123" t="s">
        <v>14092</v>
      </c>
      <c r="E20846" s="1124">
        <v>73772</v>
      </c>
      <c r="F20846" s="1115"/>
      <c r="G20846" s="1115">
        <f t="shared" si="333"/>
        <v>-73772</v>
      </c>
      <c r="H20846" s="1116" t="s">
        <v>14059</v>
      </c>
    </row>
    <row r="20847" spans="1:8" ht="15" x14ac:dyDescent="0.2">
      <c r="A20847" s="1111">
        <v>45538</v>
      </c>
      <c r="B20847" s="1113" t="s">
        <v>12388</v>
      </c>
      <c r="C20847" s="1113" t="s">
        <v>5740</v>
      </c>
      <c r="D20847" s="1114" t="s">
        <v>369</v>
      </c>
      <c r="E20847" s="1115">
        <v>2500</v>
      </c>
      <c r="F20847" s="1115"/>
      <c r="G20847" s="1115">
        <f t="shared" si="333"/>
        <v>-2500</v>
      </c>
      <c r="H20847" s="1116" t="s">
        <v>14059</v>
      </c>
    </row>
    <row r="20848" spans="1:8" ht="15" x14ac:dyDescent="0.2">
      <c r="A20848" s="1111">
        <v>45538</v>
      </c>
      <c r="B20848" s="1113" t="s">
        <v>12388</v>
      </c>
      <c r="C20848" s="1113" t="s">
        <v>5740</v>
      </c>
      <c r="D20848" s="1114" t="s">
        <v>369</v>
      </c>
      <c r="E20848" s="1115">
        <v>3000</v>
      </c>
      <c r="F20848" s="1115"/>
      <c r="G20848" s="1115">
        <f t="shared" si="333"/>
        <v>-3000</v>
      </c>
      <c r="H20848" s="1116" t="s">
        <v>14059</v>
      </c>
    </row>
    <row r="20849" spans="1:8" ht="15" x14ac:dyDescent="0.2">
      <c r="A20849" s="1111">
        <v>45538</v>
      </c>
      <c r="B20849" s="1113" t="s">
        <v>12388</v>
      </c>
      <c r="C20849" s="1113" t="s">
        <v>10972</v>
      </c>
      <c r="D20849" s="1114" t="s">
        <v>14093</v>
      </c>
      <c r="E20849" s="1115">
        <v>16800</v>
      </c>
      <c r="F20849" s="1115"/>
      <c r="G20849" s="1115">
        <f t="shared" si="333"/>
        <v>-16800</v>
      </c>
      <c r="H20849" s="1116" t="s">
        <v>14059</v>
      </c>
    </row>
    <row r="20850" spans="1:8" ht="15" x14ac:dyDescent="0.2">
      <c r="A20850" s="1111">
        <v>45538</v>
      </c>
      <c r="B20850" s="1113" t="s">
        <v>12594</v>
      </c>
      <c r="C20850" s="1113" t="s">
        <v>13081</v>
      </c>
      <c r="D20850" s="1114" t="s">
        <v>1156</v>
      </c>
      <c r="E20850" s="1115">
        <v>3000</v>
      </c>
      <c r="F20850" s="1115"/>
      <c r="G20850" s="1115">
        <f t="shared" si="333"/>
        <v>-3000</v>
      </c>
      <c r="H20850" s="1116" t="s">
        <v>14059</v>
      </c>
    </row>
    <row r="20851" spans="1:8" ht="15" x14ac:dyDescent="0.2">
      <c r="A20851" s="733">
        <v>45538</v>
      </c>
      <c r="B20851" s="62" t="s">
        <v>12388</v>
      </c>
      <c r="C20851" s="62" t="s">
        <v>11993</v>
      </c>
      <c r="D20851" s="182" t="s">
        <v>14094</v>
      </c>
      <c r="E20851" s="125">
        <v>400000</v>
      </c>
      <c r="F20851" s="125"/>
      <c r="G20851" s="125">
        <f t="shared" si="333"/>
        <v>-400000</v>
      </c>
      <c r="H20851" s="704" t="s">
        <v>14059</v>
      </c>
    </row>
    <row r="20852" spans="1:8" ht="15" x14ac:dyDescent="0.2">
      <c r="A20852" s="733">
        <v>45538</v>
      </c>
      <c r="B20852" s="62" t="s">
        <v>13240</v>
      </c>
      <c r="C20852" s="62" t="s">
        <v>14099</v>
      </c>
      <c r="D20852" s="182" t="s">
        <v>14095</v>
      </c>
      <c r="E20852" s="125">
        <v>500000</v>
      </c>
      <c r="F20852" s="125"/>
      <c r="G20852" s="125">
        <f t="shared" si="333"/>
        <v>-500000</v>
      </c>
      <c r="H20852" s="704" t="s">
        <v>14059</v>
      </c>
    </row>
    <row r="20853" spans="1:8" ht="15" x14ac:dyDescent="0.2">
      <c r="A20853" s="733">
        <v>45538</v>
      </c>
      <c r="B20853" s="62" t="s">
        <v>12388</v>
      </c>
      <c r="C20853" s="62" t="s">
        <v>13479</v>
      </c>
      <c r="D20853" s="182" t="s">
        <v>14096</v>
      </c>
      <c r="E20853" s="125">
        <v>100000</v>
      </c>
      <c r="F20853" s="125"/>
      <c r="G20853" s="125">
        <f t="shared" si="333"/>
        <v>-100000</v>
      </c>
      <c r="H20853" s="704" t="s">
        <v>14059</v>
      </c>
    </row>
    <row r="20854" spans="1:8" ht="24" x14ac:dyDescent="0.2">
      <c r="A20854" s="733">
        <v>45538</v>
      </c>
      <c r="B20854" s="62" t="s">
        <v>13240</v>
      </c>
      <c r="C20854" s="62" t="s">
        <v>11730</v>
      </c>
      <c r="D20854" s="182" t="s">
        <v>14097</v>
      </c>
      <c r="E20854" s="125">
        <v>90000</v>
      </c>
      <c r="F20854" s="125"/>
      <c r="G20854" s="125">
        <f t="shared" si="333"/>
        <v>-90000</v>
      </c>
      <c r="H20854" s="704" t="s">
        <v>14059</v>
      </c>
    </row>
    <row r="20855" spans="1:8" ht="24" x14ac:dyDescent="0.2">
      <c r="A20855" s="733">
        <v>45538</v>
      </c>
      <c r="B20855" s="62" t="s">
        <v>13213</v>
      </c>
      <c r="C20855" s="62" t="s">
        <v>11602</v>
      </c>
      <c r="D20855" s="182" t="s">
        <v>14098</v>
      </c>
      <c r="E20855" s="125">
        <v>63000</v>
      </c>
      <c r="F20855" s="125"/>
      <c r="G20855" s="125">
        <f t="shared" si="333"/>
        <v>-63000</v>
      </c>
      <c r="H20855" s="704" t="s">
        <v>14059</v>
      </c>
    </row>
    <row r="20856" spans="1:8" ht="15" x14ac:dyDescent="0.2">
      <c r="A20856" s="733">
        <v>45538</v>
      </c>
      <c r="B20856" s="62" t="s">
        <v>13240</v>
      </c>
      <c r="C20856" s="62" t="s">
        <v>437</v>
      </c>
      <c r="D20856" s="182" t="s">
        <v>14107</v>
      </c>
      <c r="E20856" s="125">
        <v>20000</v>
      </c>
      <c r="F20856" s="125"/>
      <c r="G20856" s="125">
        <f t="shared" si="333"/>
        <v>-20000</v>
      </c>
      <c r="H20856" s="704" t="s">
        <v>14059</v>
      </c>
    </row>
    <row r="20857" spans="1:8" ht="15" x14ac:dyDescent="0.2">
      <c r="A20857" s="733">
        <v>45538</v>
      </c>
      <c r="B20857" s="62" t="s">
        <v>103</v>
      </c>
      <c r="C20857" s="62" t="s">
        <v>103</v>
      </c>
      <c r="D20857" s="182" t="s">
        <v>14108</v>
      </c>
      <c r="E20857" s="125">
        <v>30000</v>
      </c>
      <c r="F20857" s="125"/>
      <c r="G20857" s="125">
        <f t="shared" si="333"/>
        <v>-30000</v>
      </c>
      <c r="H20857" s="704" t="s">
        <v>14059</v>
      </c>
    </row>
    <row r="20858" spans="1:8" ht="15" x14ac:dyDescent="0.2">
      <c r="A20858" s="733">
        <v>45538</v>
      </c>
      <c r="B20858" s="62" t="s">
        <v>11068</v>
      </c>
      <c r="C20858" s="62" t="s">
        <v>285</v>
      </c>
      <c r="D20858" s="182" t="s">
        <v>14109</v>
      </c>
      <c r="E20858" s="125">
        <v>11180</v>
      </c>
      <c r="F20858" s="125"/>
      <c r="G20858" s="125">
        <f t="shared" si="333"/>
        <v>-11180</v>
      </c>
      <c r="H20858" s="704" t="s">
        <v>14059</v>
      </c>
    </row>
    <row r="20859" spans="1:8" ht="15" x14ac:dyDescent="0.2">
      <c r="A20859" s="733">
        <v>45538</v>
      </c>
      <c r="B20859" s="62" t="s">
        <v>13418</v>
      </c>
      <c r="C20859" s="62" t="s">
        <v>285</v>
      </c>
      <c r="D20859" s="182" t="s">
        <v>14109</v>
      </c>
      <c r="E20859" s="125">
        <v>7110</v>
      </c>
      <c r="F20859" s="125"/>
      <c r="G20859" s="125">
        <f t="shared" si="333"/>
        <v>-7110</v>
      </c>
      <c r="H20859" s="704" t="s">
        <v>14059</v>
      </c>
    </row>
    <row r="20860" spans="1:8" ht="15" x14ac:dyDescent="0.2">
      <c r="A20860" s="733">
        <v>45538</v>
      </c>
      <c r="B20860" s="62" t="s">
        <v>13098</v>
      </c>
      <c r="C20860" s="62" t="s">
        <v>10972</v>
      </c>
      <c r="D20860" s="182" t="s">
        <v>14111</v>
      </c>
      <c r="E20860" s="125">
        <v>22000</v>
      </c>
      <c r="F20860" s="125"/>
      <c r="G20860" s="125">
        <f t="shared" si="333"/>
        <v>-22000</v>
      </c>
      <c r="H20860" s="704" t="s">
        <v>14059</v>
      </c>
    </row>
    <row r="20861" spans="1:8" ht="15" x14ac:dyDescent="0.2">
      <c r="A20861" s="733">
        <v>45538</v>
      </c>
      <c r="B20861" s="62" t="s">
        <v>11068</v>
      </c>
      <c r="C20861" s="62" t="s">
        <v>10972</v>
      </c>
      <c r="D20861" s="182" t="s">
        <v>14112</v>
      </c>
      <c r="E20861" s="125">
        <v>25880</v>
      </c>
      <c r="F20861" s="125"/>
      <c r="G20861" s="125">
        <f t="shared" si="333"/>
        <v>-25880</v>
      </c>
      <c r="H20861" s="704" t="s">
        <v>14059</v>
      </c>
    </row>
    <row r="20862" spans="1:8" ht="15" x14ac:dyDescent="0.2">
      <c r="A20862" s="1111">
        <v>45539</v>
      </c>
      <c r="B20862" s="1113" t="s">
        <v>12783</v>
      </c>
      <c r="C20862" s="1113" t="s">
        <v>5740</v>
      </c>
      <c r="D20862" s="1114" t="s">
        <v>1156</v>
      </c>
      <c r="E20862" s="1115">
        <v>400</v>
      </c>
      <c r="F20862" s="1115"/>
      <c r="G20862" s="1115">
        <f t="shared" si="333"/>
        <v>-400</v>
      </c>
      <c r="H20862" s="1116" t="s">
        <v>14059</v>
      </c>
    </row>
    <row r="20863" spans="1:8" ht="15" x14ac:dyDescent="0.2">
      <c r="A20863" s="1111">
        <v>45539</v>
      </c>
      <c r="B20863" s="1113" t="s">
        <v>12388</v>
      </c>
      <c r="C20863" s="1113" t="s">
        <v>5740</v>
      </c>
      <c r="D20863" s="1114" t="s">
        <v>1156</v>
      </c>
      <c r="E20863" s="1115">
        <v>3300</v>
      </c>
      <c r="F20863" s="1115"/>
      <c r="G20863" s="1115">
        <f t="shared" si="333"/>
        <v>-3300</v>
      </c>
      <c r="H20863" s="1116" t="s">
        <v>14059</v>
      </c>
    </row>
    <row r="20864" spans="1:8" ht="15" x14ac:dyDescent="0.2">
      <c r="A20864" s="1111">
        <v>45539</v>
      </c>
      <c r="B20864" s="1113" t="s">
        <v>12388</v>
      </c>
      <c r="C20864" s="1113" t="s">
        <v>5740</v>
      </c>
      <c r="D20864" s="1114" t="s">
        <v>1156</v>
      </c>
      <c r="E20864" s="1115">
        <v>2500</v>
      </c>
      <c r="F20864" s="1115"/>
      <c r="G20864" s="1115">
        <f t="shared" si="333"/>
        <v>-2500</v>
      </c>
      <c r="H20864" s="1116" t="s">
        <v>14059</v>
      </c>
    </row>
    <row r="20865" spans="1:8" ht="15" x14ac:dyDescent="0.2">
      <c r="A20865" s="733">
        <v>45539</v>
      </c>
      <c r="B20865" s="62" t="s">
        <v>12388</v>
      </c>
      <c r="C20865" s="62" t="s">
        <v>10972</v>
      </c>
      <c r="D20865" s="182" t="s">
        <v>14100</v>
      </c>
      <c r="E20865" s="125">
        <v>500</v>
      </c>
      <c r="F20865" s="125"/>
      <c r="G20865" s="125">
        <f t="shared" si="333"/>
        <v>-500</v>
      </c>
      <c r="H20865" s="704" t="s">
        <v>14059</v>
      </c>
    </row>
    <row r="20866" spans="1:8" ht="15" x14ac:dyDescent="0.2">
      <c r="A20866" s="1111">
        <v>45539</v>
      </c>
      <c r="B20866" s="1113" t="s">
        <v>103</v>
      </c>
      <c r="C20866" s="1113" t="s">
        <v>103</v>
      </c>
      <c r="D20866" s="1114" t="s">
        <v>9413</v>
      </c>
      <c r="E20866" s="1115">
        <v>1500</v>
      </c>
      <c r="F20866" s="1115"/>
      <c r="G20866" s="1115">
        <f t="shared" si="333"/>
        <v>-1500</v>
      </c>
      <c r="H20866" s="1116" t="s">
        <v>14059</v>
      </c>
    </row>
    <row r="20867" spans="1:8" ht="15" x14ac:dyDescent="0.2">
      <c r="A20867" s="733">
        <v>45539</v>
      </c>
      <c r="B20867" s="62" t="s">
        <v>12388</v>
      </c>
      <c r="C20867" s="62" t="s">
        <v>10972</v>
      </c>
      <c r="D20867" s="182" t="s">
        <v>14101</v>
      </c>
      <c r="E20867" s="125">
        <v>13160</v>
      </c>
      <c r="F20867" s="125"/>
      <c r="G20867" s="125">
        <f t="shared" si="333"/>
        <v>-13160</v>
      </c>
      <c r="H20867" s="704" t="s">
        <v>14059</v>
      </c>
    </row>
    <row r="20868" spans="1:8" ht="15" x14ac:dyDescent="0.2">
      <c r="A20868" s="733">
        <v>45539</v>
      </c>
      <c r="B20868" s="62" t="s">
        <v>12783</v>
      </c>
      <c r="C20868" s="565" t="s">
        <v>8384</v>
      </c>
      <c r="D20868" s="873" t="s">
        <v>14102</v>
      </c>
      <c r="E20868" s="566">
        <v>400000</v>
      </c>
      <c r="F20868" s="125"/>
      <c r="G20868" s="125">
        <f t="shared" si="333"/>
        <v>-400000</v>
      </c>
      <c r="H20868" s="704" t="s">
        <v>14059</v>
      </c>
    </row>
    <row r="20869" spans="1:8" ht="15" x14ac:dyDescent="0.2">
      <c r="A20869" s="733">
        <v>45539</v>
      </c>
      <c r="B20869" s="62" t="s">
        <v>13213</v>
      </c>
      <c r="C20869" s="565" t="s">
        <v>8384</v>
      </c>
      <c r="D20869" s="873" t="s">
        <v>14102</v>
      </c>
      <c r="E20869" s="566">
        <v>400000</v>
      </c>
      <c r="F20869" s="125"/>
      <c r="G20869" s="125">
        <f t="shared" si="333"/>
        <v>-400000</v>
      </c>
      <c r="H20869" s="704" t="s">
        <v>14059</v>
      </c>
    </row>
    <row r="20870" spans="1:8" ht="15" x14ac:dyDescent="0.2">
      <c r="A20870" s="733">
        <v>45539</v>
      </c>
      <c r="B20870" s="62" t="s">
        <v>13240</v>
      </c>
      <c r="C20870" s="62" t="s">
        <v>14099</v>
      </c>
      <c r="D20870" s="182" t="s">
        <v>14095</v>
      </c>
      <c r="E20870" s="125">
        <v>500000</v>
      </c>
      <c r="F20870" s="125"/>
      <c r="G20870" s="125">
        <f t="shared" ref="G20870:G20933" si="334">F20870-E20870</f>
        <v>-500000</v>
      </c>
      <c r="H20870" s="704" t="s">
        <v>14059</v>
      </c>
    </row>
    <row r="20871" spans="1:8" ht="15" x14ac:dyDescent="0.2">
      <c r="A20871" s="733">
        <v>45539</v>
      </c>
      <c r="B20871" s="62" t="s">
        <v>12671</v>
      </c>
      <c r="C20871" s="62" t="s">
        <v>11269</v>
      </c>
      <c r="D20871" s="182" t="s">
        <v>14103</v>
      </c>
      <c r="E20871" s="125">
        <v>200000</v>
      </c>
      <c r="F20871" s="125"/>
      <c r="G20871" s="125">
        <f t="shared" si="334"/>
        <v>-200000</v>
      </c>
      <c r="H20871" s="704" t="s">
        <v>14059</v>
      </c>
    </row>
    <row r="20872" spans="1:8" ht="15" x14ac:dyDescent="0.2">
      <c r="A20872" s="733">
        <v>45539</v>
      </c>
      <c r="B20872" s="62" t="s">
        <v>12671</v>
      </c>
      <c r="C20872" s="62" t="s">
        <v>11269</v>
      </c>
      <c r="D20872" s="182" t="s">
        <v>14103</v>
      </c>
      <c r="E20872" s="125">
        <v>50000</v>
      </c>
      <c r="F20872" s="125"/>
      <c r="G20872" s="125">
        <f t="shared" si="334"/>
        <v>-50000</v>
      </c>
      <c r="H20872" s="704" t="s">
        <v>14059</v>
      </c>
    </row>
    <row r="20873" spans="1:8" ht="15" x14ac:dyDescent="0.2">
      <c r="A20873" s="1111">
        <v>45540</v>
      </c>
      <c r="B20873" s="1113" t="s">
        <v>11707</v>
      </c>
      <c r="C20873" s="1113" t="s">
        <v>10972</v>
      </c>
      <c r="D20873" s="1114" t="s">
        <v>14104</v>
      </c>
      <c r="E20873" s="1115">
        <v>10000</v>
      </c>
      <c r="F20873" s="1115"/>
      <c r="G20873" s="1115">
        <f t="shared" si="334"/>
        <v>-10000</v>
      </c>
      <c r="H20873" s="1116" t="s">
        <v>14059</v>
      </c>
    </row>
    <row r="20874" spans="1:8" ht="15" x14ac:dyDescent="0.2">
      <c r="A20874" s="1111">
        <v>45540</v>
      </c>
      <c r="B20874" s="1113" t="s">
        <v>25</v>
      </c>
      <c r="C20874" s="1113" t="s">
        <v>391</v>
      </c>
      <c r="D20874" s="1114" t="s">
        <v>14105</v>
      </c>
      <c r="E20874" s="1115">
        <v>1100</v>
      </c>
      <c r="F20874" s="1115"/>
      <c r="G20874" s="1115">
        <f t="shared" si="334"/>
        <v>-1100</v>
      </c>
      <c r="H20874" s="1116" t="s">
        <v>14059</v>
      </c>
    </row>
    <row r="20875" spans="1:8" ht="15" x14ac:dyDescent="0.2">
      <c r="A20875" s="1111">
        <v>45540</v>
      </c>
      <c r="B20875" s="1113" t="s">
        <v>13418</v>
      </c>
      <c r="C20875" s="1113" t="s">
        <v>5409</v>
      </c>
      <c r="D20875" s="1114" t="s">
        <v>14113</v>
      </c>
      <c r="E20875" s="1115">
        <v>10000</v>
      </c>
      <c r="F20875" s="1115"/>
      <c r="G20875" s="1115">
        <f t="shared" si="334"/>
        <v>-10000</v>
      </c>
      <c r="H20875" s="1116" t="s">
        <v>14059</v>
      </c>
    </row>
    <row r="20876" spans="1:8" ht="15" x14ac:dyDescent="0.2">
      <c r="A20876" s="733">
        <v>45540</v>
      </c>
      <c r="B20876" s="62" t="s">
        <v>12783</v>
      </c>
      <c r="C20876" s="62" t="s">
        <v>10972</v>
      </c>
      <c r="D20876" s="182" t="s">
        <v>14106</v>
      </c>
      <c r="E20876" s="125">
        <v>960</v>
      </c>
      <c r="F20876" s="125"/>
      <c r="G20876" s="125">
        <f t="shared" si="334"/>
        <v>-960</v>
      </c>
      <c r="H20876" s="704" t="s">
        <v>14059</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14059</v>
      </c>
    </row>
    <row r="20878" spans="1:8" ht="15" x14ac:dyDescent="0.2">
      <c r="A20878" s="733">
        <v>45540</v>
      </c>
      <c r="B20878" s="62" t="s">
        <v>12594</v>
      </c>
      <c r="C20878" s="62" t="s">
        <v>3103</v>
      </c>
      <c r="D20878" s="182" t="s">
        <v>1156</v>
      </c>
      <c r="E20878" s="125">
        <v>20000</v>
      </c>
      <c r="F20878" s="125"/>
      <c r="G20878" s="125">
        <f t="shared" si="334"/>
        <v>-20000</v>
      </c>
      <c r="H20878" s="704" t="s">
        <v>14059</v>
      </c>
    </row>
    <row r="20879" spans="1:8" ht="15" x14ac:dyDescent="0.2">
      <c r="A20879" s="1111">
        <v>45540</v>
      </c>
      <c r="B20879" s="1113" t="s">
        <v>12388</v>
      </c>
      <c r="C20879" s="1113" t="s">
        <v>5740</v>
      </c>
      <c r="D20879" s="1114" t="s">
        <v>1156</v>
      </c>
      <c r="E20879" s="1115">
        <v>1000</v>
      </c>
      <c r="F20879" s="1115"/>
      <c r="G20879" s="1115">
        <f t="shared" si="334"/>
        <v>-1000</v>
      </c>
      <c r="H20879" s="1116" t="s">
        <v>14059</v>
      </c>
    </row>
    <row r="20880" spans="1:8" ht="15" x14ac:dyDescent="0.2">
      <c r="A20880" s="733">
        <v>45540</v>
      </c>
      <c r="B20880" s="62" t="s">
        <v>11068</v>
      </c>
      <c r="C20880" s="62" t="s">
        <v>10972</v>
      </c>
      <c r="D20880" s="182" t="s">
        <v>14116</v>
      </c>
      <c r="E20880" s="125">
        <v>3750</v>
      </c>
      <c r="F20880" s="125"/>
      <c r="G20880" s="125">
        <f t="shared" si="334"/>
        <v>-3750</v>
      </c>
      <c r="H20880" s="704" t="s">
        <v>14059</v>
      </c>
    </row>
    <row r="20881" spans="1:8" ht="15" x14ac:dyDescent="0.2">
      <c r="A20881" s="1111">
        <v>45540</v>
      </c>
      <c r="B20881" s="1113" t="s">
        <v>12671</v>
      </c>
      <c r="C20881" s="1113" t="s">
        <v>5740</v>
      </c>
      <c r="D20881" s="1114" t="s">
        <v>1156</v>
      </c>
      <c r="E20881" s="1115">
        <v>3500</v>
      </c>
      <c r="F20881" s="1115"/>
      <c r="G20881" s="1115">
        <f t="shared" si="334"/>
        <v>-3500</v>
      </c>
      <c r="H20881" s="1116" t="s">
        <v>14059</v>
      </c>
    </row>
    <row r="20882" spans="1:8" ht="15" x14ac:dyDescent="0.2">
      <c r="A20882" s="1111">
        <v>45540</v>
      </c>
      <c r="B20882" s="1113" t="s">
        <v>12388</v>
      </c>
      <c r="C20882" s="1113" t="s">
        <v>5740</v>
      </c>
      <c r="D20882" s="1114" t="s">
        <v>1156</v>
      </c>
      <c r="E20882" s="1115">
        <v>1400</v>
      </c>
      <c r="F20882" s="1115"/>
      <c r="G20882" s="1115">
        <f t="shared" si="334"/>
        <v>-1400</v>
      </c>
      <c r="H20882" s="1116" t="s">
        <v>14059</v>
      </c>
    </row>
    <row r="20883" spans="1:8" ht="15" x14ac:dyDescent="0.2">
      <c r="A20883" s="733">
        <v>45540</v>
      </c>
      <c r="B20883" s="62" t="s">
        <v>12594</v>
      </c>
      <c r="C20883" s="62" t="s">
        <v>13081</v>
      </c>
      <c r="D20883" s="182" t="s">
        <v>1156</v>
      </c>
      <c r="E20883" s="125">
        <v>30000</v>
      </c>
      <c r="F20883" s="125"/>
      <c r="G20883" s="125">
        <f t="shared" si="334"/>
        <v>-30000</v>
      </c>
      <c r="H20883" s="704" t="s">
        <v>14059</v>
      </c>
    </row>
    <row r="20884" spans="1:8" ht="15" x14ac:dyDescent="0.2">
      <c r="A20884" s="1111">
        <v>45540</v>
      </c>
      <c r="B20884" s="1113" t="s">
        <v>13213</v>
      </c>
      <c r="C20884" s="1113" t="s">
        <v>5740</v>
      </c>
      <c r="D20884" s="1114" t="s">
        <v>369</v>
      </c>
      <c r="E20884" s="1115">
        <v>1500</v>
      </c>
      <c r="F20884" s="1115"/>
      <c r="G20884" s="1115">
        <f t="shared" si="334"/>
        <v>-1500</v>
      </c>
      <c r="H20884" s="1116" t="s">
        <v>14059</v>
      </c>
    </row>
    <row r="20885" spans="1:8" ht="15" x14ac:dyDescent="0.2">
      <c r="A20885" s="1111">
        <v>45540</v>
      </c>
      <c r="B20885" s="1113" t="s">
        <v>13098</v>
      </c>
      <c r="C20885" s="1113" t="s">
        <v>5740</v>
      </c>
      <c r="D20885" s="1114" t="s">
        <v>14117</v>
      </c>
      <c r="E20885" s="1115">
        <v>3100</v>
      </c>
      <c r="F20885" s="1115"/>
      <c r="G20885" s="1115">
        <f t="shared" si="334"/>
        <v>-3100</v>
      </c>
      <c r="H20885" s="1116" t="s">
        <v>14059</v>
      </c>
    </row>
    <row r="20886" spans="1:8" ht="15" x14ac:dyDescent="0.2">
      <c r="A20886" s="1111">
        <v>45540</v>
      </c>
      <c r="B20886" s="1113" t="s">
        <v>103</v>
      </c>
      <c r="C20886" s="1113" t="s">
        <v>103</v>
      </c>
      <c r="D20886" s="1114" t="s">
        <v>13880</v>
      </c>
      <c r="E20886" s="1115">
        <v>1500</v>
      </c>
      <c r="F20886" s="1115"/>
      <c r="G20886" s="1115">
        <f t="shared" si="334"/>
        <v>-1500</v>
      </c>
      <c r="H20886" s="1116" t="s">
        <v>14059</v>
      </c>
    </row>
    <row r="20887" spans="1:8" ht="15" x14ac:dyDescent="0.2">
      <c r="A20887" s="733">
        <v>45540</v>
      </c>
      <c r="B20887" s="62" t="s">
        <v>13240</v>
      </c>
      <c r="C20887" s="62" t="s">
        <v>6475</v>
      </c>
      <c r="D20887" s="182" t="s">
        <v>14110</v>
      </c>
      <c r="E20887" s="125">
        <v>150000</v>
      </c>
      <c r="F20887" s="125"/>
      <c r="G20887" s="125">
        <f t="shared" si="334"/>
        <v>-150000</v>
      </c>
      <c r="H20887" s="704" t="s">
        <v>14059</v>
      </c>
    </row>
    <row r="20888" spans="1:8" ht="15" x14ac:dyDescent="0.2">
      <c r="A20888" s="733">
        <v>45540</v>
      </c>
      <c r="B20888" s="62" t="s">
        <v>13297</v>
      </c>
      <c r="C20888" s="62" t="s">
        <v>14</v>
      </c>
      <c r="D20888" s="182" t="s">
        <v>14041</v>
      </c>
      <c r="E20888" s="125">
        <v>50000</v>
      </c>
      <c r="F20888" s="125"/>
      <c r="G20888" s="125">
        <f t="shared" si="334"/>
        <v>-50000</v>
      </c>
      <c r="H20888" s="704" t="s">
        <v>14059</v>
      </c>
    </row>
    <row r="20889" spans="1:8" ht="15" x14ac:dyDescent="0.2">
      <c r="A20889" s="733">
        <v>45540</v>
      </c>
      <c r="B20889" s="62" t="s">
        <v>13213</v>
      </c>
      <c r="C20889" s="62" t="s">
        <v>14121</v>
      </c>
      <c r="D20889" s="182" t="s">
        <v>14118</v>
      </c>
      <c r="E20889" s="125">
        <v>120000</v>
      </c>
      <c r="F20889" s="125"/>
      <c r="G20889" s="125">
        <f t="shared" si="334"/>
        <v>-120000</v>
      </c>
      <c r="H20889" s="704" t="s">
        <v>14059</v>
      </c>
    </row>
    <row r="20890" spans="1:8" ht="15" x14ac:dyDescent="0.2">
      <c r="A20890" s="733">
        <v>45540</v>
      </c>
      <c r="B20890" s="62" t="s">
        <v>13907</v>
      </c>
      <c r="C20890" s="62" t="s">
        <v>10972</v>
      </c>
      <c r="D20890" s="182" t="s">
        <v>14119</v>
      </c>
      <c r="E20890" s="125">
        <v>133965</v>
      </c>
      <c r="F20890" s="125"/>
      <c r="G20890" s="125">
        <f t="shared" si="334"/>
        <v>-133965</v>
      </c>
      <c r="H20890" s="704" t="s">
        <v>14059</v>
      </c>
    </row>
    <row r="20891" spans="1:8" ht="24" x14ac:dyDescent="0.2">
      <c r="A20891" s="733">
        <v>45540</v>
      </c>
      <c r="B20891" s="62" t="s">
        <v>13477</v>
      </c>
      <c r="C20891" s="62" t="s">
        <v>3144</v>
      </c>
      <c r="D20891" s="182" t="s">
        <v>14120</v>
      </c>
      <c r="E20891" s="125">
        <v>65100</v>
      </c>
      <c r="F20891" s="125"/>
      <c r="G20891" s="125">
        <f t="shared" si="334"/>
        <v>-65100</v>
      </c>
      <c r="H20891" s="704" t="s">
        <v>14059</v>
      </c>
    </row>
    <row r="20892" spans="1:8" ht="15" x14ac:dyDescent="0.2">
      <c r="A20892" s="1111">
        <v>45540</v>
      </c>
      <c r="B20892" s="1122" t="s">
        <v>103</v>
      </c>
      <c r="C20892" s="1122" t="s">
        <v>793</v>
      </c>
      <c r="D20892" s="1123" t="s">
        <v>14114</v>
      </c>
      <c r="E20892" s="1124">
        <v>70000</v>
      </c>
      <c r="F20892" s="1115"/>
      <c r="G20892" s="1115">
        <f t="shared" si="334"/>
        <v>-70000</v>
      </c>
      <c r="H20892" s="1116" t="s">
        <v>14059</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14059</v>
      </c>
    </row>
    <row r="20894" spans="1:8" ht="15" x14ac:dyDescent="0.2">
      <c r="A20894" s="1111">
        <v>45541</v>
      </c>
      <c r="B20894" s="1122" t="s">
        <v>11068</v>
      </c>
      <c r="C20894" s="1122" t="s">
        <v>793</v>
      </c>
      <c r="D20894" s="1123" t="s">
        <v>14122</v>
      </c>
      <c r="E20894" s="1124">
        <v>109516.12903225806</v>
      </c>
      <c r="F20894" s="1115"/>
      <c r="G20894" s="1115">
        <f t="shared" si="334"/>
        <v>-109516.12903225806</v>
      </c>
      <c r="H20894" s="1116" t="s">
        <v>14059</v>
      </c>
    </row>
    <row r="20895" spans="1:8" ht="15" x14ac:dyDescent="0.2">
      <c r="A20895" s="1111">
        <v>45541</v>
      </c>
      <c r="B20895" s="1122" t="s">
        <v>12671</v>
      </c>
      <c r="C20895" s="1122" t="s">
        <v>793</v>
      </c>
      <c r="D20895" s="1123" t="s">
        <v>14123</v>
      </c>
      <c r="E20895" s="1124">
        <v>17419.354838709674</v>
      </c>
      <c r="F20895" s="1115"/>
      <c r="G20895" s="1115">
        <f t="shared" si="334"/>
        <v>-17419.354838709674</v>
      </c>
      <c r="H20895" s="1116" t="s">
        <v>14059</v>
      </c>
    </row>
    <row r="20896" spans="1:8" ht="15" x14ac:dyDescent="0.2">
      <c r="A20896" s="1111">
        <v>45541</v>
      </c>
      <c r="B20896" s="1122" t="s">
        <v>3945</v>
      </c>
      <c r="C20896" s="1122" t="s">
        <v>793</v>
      </c>
      <c r="D20896" s="1123" t="s">
        <v>8420</v>
      </c>
      <c r="E20896" s="1124">
        <v>28000</v>
      </c>
      <c r="F20896" s="1115"/>
      <c r="G20896" s="1115">
        <f t="shared" si="334"/>
        <v>-28000</v>
      </c>
      <c r="H20896" s="1116" t="s">
        <v>14059</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14059</v>
      </c>
    </row>
    <row r="20898" spans="1:8" ht="15" x14ac:dyDescent="0.2">
      <c r="A20898" s="1111">
        <v>45541</v>
      </c>
      <c r="B20898" s="1113" t="s">
        <v>103</v>
      </c>
      <c r="C20898" s="1113" t="s">
        <v>103</v>
      </c>
      <c r="D20898" s="1114" t="s">
        <v>9413</v>
      </c>
      <c r="E20898" s="1115">
        <v>5000</v>
      </c>
      <c r="F20898" s="1115"/>
      <c r="G20898" s="1115">
        <f t="shared" si="334"/>
        <v>-5000</v>
      </c>
      <c r="H20898" s="1116" t="s">
        <v>14059</v>
      </c>
    </row>
    <row r="20899" spans="1:8" ht="15" x14ac:dyDescent="0.2">
      <c r="A20899" s="1111">
        <v>45541</v>
      </c>
      <c r="B20899" s="1113" t="s">
        <v>14124</v>
      </c>
      <c r="C20899" s="1113" t="s">
        <v>10972</v>
      </c>
      <c r="D20899" s="1114" t="s">
        <v>14125</v>
      </c>
      <c r="E20899" s="1115">
        <v>1000</v>
      </c>
      <c r="F20899" s="1115"/>
      <c r="G20899" s="1115">
        <f t="shared" si="334"/>
        <v>-1000</v>
      </c>
      <c r="H20899" s="1116" t="s">
        <v>14059</v>
      </c>
    </row>
    <row r="20900" spans="1:8" ht="15" x14ac:dyDescent="0.2">
      <c r="A20900" s="1111">
        <v>45541</v>
      </c>
      <c r="B20900" s="1113" t="s">
        <v>13098</v>
      </c>
      <c r="C20900" s="1113" t="s">
        <v>10972</v>
      </c>
      <c r="D20900" s="1114" t="s">
        <v>14126</v>
      </c>
      <c r="E20900" s="1115">
        <v>1000</v>
      </c>
      <c r="F20900" s="1115"/>
      <c r="G20900" s="1115">
        <f t="shared" si="334"/>
        <v>-1000</v>
      </c>
      <c r="H20900" s="1116" t="s">
        <v>14059</v>
      </c>
    </row>
    <row r="20901" spans="1:8" ht="15" x14ac:dyDescent="0.2">
      <c r="A20901" s="733">
        <v>45541</v>
      </c>
      <c r="B20901" s="62" t="s">
        <v>12388</v>
      </c>
      <c r="C20901" s="62" t="s">
        <v>10972</v>
      </c>
      <c r="D20901" s="182" t="s">
        <v>14127</v>
      </c>
      <c r="E20901" s="125">
        <v>9750</v>
      </c>
      <c r="F20901" s="125"/>
      <c r="G20901" s="125">
        <f t="shared" si="334"/>
        <v>-9750</v>
      </c>
      <c r="H20901" s="704" t="s">
        <v>14059</v>
      </c>
    </row>
    <row r="20902" spans="1:8" ht="15" x14ac:dyDescent="0.2">
      <c r="A20902" s="1111">
        <v>45541</v>
      </c>
      <c r="B20902" s="1122" t="s">
        <v>12334</v>
      </c>
      <c r="C20902" s="1122" t="s">
        <v>793</v>
      </c>
      <c r="D20902" s="1123" t="s">
        <v>13715</v>
      </c>
      <c r="E20902" s="1124">
        <v>36129.032258064522</v>
      </c>
      <c r="F20902" s="1115"/>
      <c r="G20902" s="1115">
        <f t="shared" si="334"/>
        <v>-36129.032258064522</v>
      </c>
      <c r="H20902" s="1116" t="s">
        <v>14059</v>
      </c>
    </row>
    <row r="20903" spans="1:8" ht="15" x14ac:dyDescent="0.2">
      <c r="A20903" s="1111">
        <v>45541</v>
      </c>
      <c r="B20903" s="1122" t="s">
        <v>13098</v>
      </c>
      <c r="C20903" s="1122" t="s">
        <v>793</v>
      </c>
      <c r="D20903" s="1123" t="s">
        <v>14128</v>
      </c>
      <c r="E20903" s="1124">
        <v>147983.87096774194</v>
      </c>
      <c r="F20903" s="1115"/>
      <c r="G20903" s="1115">
        <f t="shared" si="334"/>
        <v>-147983.87096774194</v>
      </c>
      <c r="H20903" s="1116" t="s">
        <v>14059</v>
      </c>
    </row>
    <row r="20904" spans="1:8" ht="15" x14ac:dyDescent="0.2">
      <c r="A20904" s="1111">
        <v>45541</v>
      </c>
      <c r="B20904" s="1122" t="s">
        <v>12388</v>
      </c>
      <c r="C20904" s="1122" t="s">
        <v>793</v>
      </c>
      <c r="D20904" s="1123" t="s">
        <v>14129</v>
      </c>
      <c r="E20904" s="1124">
        <v>56130</v>
      </c>
      <c r="F20904" s="1115"/>
      <c r="G20904" s="1115">
        <f t="shared" si="334"/>
        <v>-56130</v>
      </c>
      <c r="H20904" s="1116" t="s">
        <v>14059</v>
      </c>
    </row>
    <row r="20905" spans="1:8" ht="15" x14ac:dyDescent="0.2">
      <c r="A20905" s="733">
        <v>45541</v>
      </c>
      <c r="B20905" s="62" t="s">
        <v>13098</v>
      </c>
      <c r="C20905" s="62" t="s">
        <v>7221</v>
      </c>
      <c r="D20905" s="182" t="s">
        <v>1156</v>
      </c>
      <c r="E20905" s="125">
        <v>100000</v>
      </c>
      <c r="F20905" s="125"/>
      <c r="G20905" s="125">
        <f t="shared" si="334"/>
        <v>-100000</v>
      </c>
      <c r="H20905" s="704" t="s">
        <v>14059</v>
      </c>
    </row>
    <row r="20906" spans="1:8" ht="15" x14ac:dyDescent="0.2">
      <c r="A20906" s="1111">
        <v>45541</v>
      </c>
      <c r="B20906" s="1113" t="s">
        <v>13098</v>
      </c>
      <c r="C20906" s="1113" t="s">
        <v>5740</v>
      </c>
      <c r="D20906" s="1114" t="s">
        <v>14130</v>
      </c>
      <c r="E20906" s="1115">
        <v>1000</v>
      </c>
      <c r="F20906" s="1115"/>
      <c r="G20906" s="1115">
        <f t="shared" si="334"/>
        <v>-1000</v>
      </c>
      <c r="H20906" s="1116" t="s">
        <v>14059</v>
      </c>
    </row>
    <row r="20907" spans="1:8" ht="15" x14ac:dyDescent="0.2">
      <c r="A20907" s="733">
        <v>45541</v>
      </c>
      <c r="B20907" s="62" t="s">
        <v>12388</v>
      </c>
      <c r="C20907" s="62" t="s">
        <v>4724</v>
      </c>
      <c r="D20907" s="182" t="s">
        <v>14131</v>
      </c>
      <c r="E20907" s="125">
        <v>400000</v>
      </c>
      <c r="F20907" s="125"/>
      <c r="G20907" s="125">
        <f t="shared" si="334"/>
        <v>-400000</v>
      </c>
      <c r="H20907" s="704" t="s">
        <v>14059</v>
      </c>
    </row>
    <row r="20908" spans="1:8" ht="24" x14ac:dyDescent="0.2">
      <c r="A20908" s="733">
        <v>45541</v>
      </c>
      <c r="B20908" s="62" t="s">
        <v>13279</v>
      </c>
      <c r="C20908" s="62" t="s">
        <v>3144</v>
      </c>
      <c r="D20908" s="182" t="s">
        <v>14132</v>
      </c>
      <c r="E20908" s="125">
        <v>37100</v>
      </c>
      <c r="F20908" s="125"/>
      <c r="G20908" s="125">
        <f t="shared" si="334"/>
        <v>-37100</v>
      </c>
      <c r="H20908" s="704" t="s">
        <v>14059</v>
      </c>
    </row>
    <row r="20909" spans="1:8" ht="15" x14ac:dyDescent="0.2">
      <c r="A20909" s="733">
        <v>45541</v>
      </c>
      <c r="B20909" s="62" t="s">
        <v>13213</v>
      </c>
      <c r="C20909" s="62" t="s">
        <v>13257</v>
      </c>
      <c r="D20909" s="182" t="s">
        <v>14133</v>
      </c>
      <c r="E20909" s="125">
        <v>100000</v>
      </c>
      <c r="F20909" s="125"/>
      <c r="G20909" s="125">
        <f t="shared" si="334"/>
        <v>-100000</v>
      </c>
      <c r="H20909" s="704" t="s">
        <v>14059</v>
      </c>
    </row>
    <row r="20910" spans="1:8" ht="15" x14ac:dyDescent="0.2">
      <c r="A20910" s="733">
        <v>45541</v>
      </c>
      <c r="B20910" s="62" t="s">
        <v>13418</v>
      </c>
      <c r="C20910" s="62" t="s">
        <v>13419</v>
      </c>
      <c r="D20910" s="182" t="s">
        <v>14138</v>
      </c>
      <c r="E20910" s="125">
        <v>150000</v>
      </c>
      <c r="F20910" s="125"/>
      <c r="G20910" s="125">
        <f t="shared" si="334"/>
        <v>-150000</v>
      </c>
      <c r="H20910" s="704" t="s">
        <v>14059</v>
      </c>
    </row>
    <row r="20911" spans="1:8" ht="15" x14ac:dyDescent="0.2">
      <c r="A20911" s="733">
        <v>45541</v>
      </c>
      <c r="B20911" s="62" t="s">
        <v>13418</v>
      </c>
      <c r="C20911" s="62" t="s">
        <v>10972</v>
      </c>
      <c r="D20911" s="182" t="s">
        <v>14139</v>
      </c>
      <c r="E20911" s="125">
        <v>16000</v>
      </c>
      <c r="F20911" s="125"/>
      <c r="G20911" s="125">
        <f t="shared" si="334"/>
        <v>-16000</v>
      </c>
      <c r="H20911" s="704" t="s">
        <v>14059</v>
      </c>
    </row>
    <row r="20912" spans="1:8" ht="15" x14ac:dyDescent="0.2">
      <c r="A20912" s="1111">
        <v>45542</v>
      </c>
      <c r="B20912" s="1113" t="s">
        <v>103</v>
      </c>
      <c r="C20912" s="1113" t="s">
        <v>285</v>
      </c>
      <c r="D20912" s="1114" t="s">
        <v>14140</v>
      </c>
      <c r="E20912" s="1115">
        <v>1000</v>
      </c>
      <c r="F20912" s="1115"/>
      <c r="G20912" s="1115">
        <f t="shared" si="334"/>
        <v>-1000</v>
      </c>
      <c r="H20912" s="1116" t="s">
        <v>14059</v>
      </c>
    </row>
    <row r="20913" spans="1:8" ht="15" x14ac:dyDescent="0.2">
      <c r="A20913" s="1111">
        <v>45542</v>
      </c>
      <c r="B20913" s="1113" t="s">
        <v>103</v>
      </c>
      <c r="C20913" s="1113" t="s">
        <v>103</v>
      </c>
      <c r="D20913" s="1114" t="s">
        <v>9413</v>
      </c>
      <c r="E20913" s="1115">
        <v>3000</v>
      </c>
      <c r="F20913" s="1115"/>
      <c r="G20913" s="1115">
        <f t="shared" si="334"/>
        <v>-3000</v>
      </c>
      <c r="H20913" s="1116" t="s">
        <v>14059</v>
      </c>
    </row>
    <row r="20914" spans="1:8" ht="15" x14ac:dyDescent="0.2">
      <c r="A20914" s="1111">
        <v>45542</v>
      </c>
      <c r="B20914" s="1113" t="s">
        <v>13098</v>
      </c>
      <c r="C20914" s="1113" t="s">
        <v>5740</v>
      </c>
      <c r="D20914" s="1114" t="s">
        <v>369</v>
      </c>
      <c r="E20914" s="1115">
        <v>2500</v>
      </c>
      <c r="F20914" s="1115"/>
      <c r="G20914" s="1115">
        <f t="shared" si="334"/>
        <v>-2500</v>
      </c>
      <c r="H20914" s="1116" t="s">
        <v>14059</v>
      </c>
    </row>
    <row r="20915" spans="1:8" ht="15" x14ac:dyDescent="0.2">
      <c r="A20915" s="1111">
        <v>45542</v>
      </c>
      <c r="B20915" s="1113" t="s">
        <v>13213</v>
      </c>
      <c r="C20915" s="1113" t="s">
        <v>5740</v>
      </c>
      <c r="D20915" s="1114" t="s">
        <v>369</v>
      </c>
      <c r="E20915" s="1115">
        <v>500</v>
      </c>
      <c r="F20915" s="1115"/>
      <c r="G20915" s="1115">
        <f t="shared" si="334"/>
        <v>-500</v>
      </c>
      <c r="H20915" s="1116" t="s">
        <v>14059</v>
      </c>
    </row>
    <row r="20916" spans="1:8" ht="15" x14ac:dyDescent="0.2">
      <c r="A20916" s="1111">
        <v>45542</v>
      </c>
      <c r="B20916" s="1113" t="s">
        <v>13098</v>
      </c>
      <c r="C20916" s="1113" t="s">
        <v>5740</v>
      </c>
      <c r="D20916" s="1114" t="s">
        <v>14141</v>
      </c>
      <c r="E20916" s="1115">
        <v>3700</v>
      </c>
      <c r="F20916" s="1115"/>
      <c r="G20916" s="1115">
        <f t="shared" si="334"/>
        <v>-3700</v>
      </c>
      <c r="H20916" s="1116" t="s">
        <v>14059</v>
      </c>
    </row>
    <row r="20917" spans="1:8" ht="15" x14ac:dyDescent="0.2">
      <c r="A20917" s="733">
        <v>45542</v>
      </c>
      <c r="B20917" s="62" t="s">
        <v>12388</v>
      </c>
      <c r="C20917" s="62" t="s">
        <v>10972</v>
      </c>
      <c r="D20917" s="182" t="s">
        <v>14160</v>
      </c>
      <c r="E20917" s="125">
        <v>2570</v>
      </c>
      <c r="F20917" s="125"/>
      <c r="G20917" s="125">
        <f t="shared" si="334"/>
        <v>-2570</v>
      </c>
      <c r="H20917" s="704" t="s">
        <v>14059</v>
      </c>
    </row>
    <row r="20918" spans="1:8" ht="15" x14ac:dyDescent="0.2">
      <c r="A20918" s="733">
        <v>45542</v>
      </c>
      <c r="B20918" s="62" t="s">
        <v>14469</v>
      </c>
      <c r="C20918" s="62" t="s">
        <v>14134</v>
      </c>
      <c r="D20918" s="182" t="s">
        <v>14135</v>
      </c>
      <c r="E20918" s="125">
        <v>50000</v>
      </c>
      <c r="F20918" s="125"/>
      <c r="G20918" s="125">
        <f t="shared" si="334"/>
        <v>-50000</v>
      </c>
      <c r="H20918" s="704" t="s">
        <v>14059</v>
      </c>
    </row>
    <row r="20919" spans="1:8" ht="15" x14ac:dyDescent="0.2">
      <c r="A20919" s="733">
        <v>45542</v>
      </c>
      <c r="B20919" s="1047" t="s">
        <v>13522</v>
      </c>
      <c r="C20919" s="1047" t="s">
        <v>1229</v>
      </c>
      <c r="D20919" s="1050" t="s">
        <v>14136</v>
      </c>
      <c r="E20919" s="1049">
        <v>166000</v>
      </c>
      <c r="F20919" s="125"/>
      <c r="G20919" s="125">
        <f t="shared" si="334"/>
        <v>-166000</v>
      </c>
      <c r="H20919" s="704" t="s">
        <v>14059</v>
      </c>
    </row>
    <row r="20920" spans="1:8" ht="15" x14ac:dyDescent="0.2">
      <c r="A20920" s="733">
        <v>45542</v>
      </c>
      <c r="B20920" s="62" t="s">
        <v>13907</v>
      </c>
      <c r="C20920" s="62" t="s">
        <v>3144</v>
      </c>
      <c r="D20920" s="182" t="s">
        <v>14137</v>
      </c>
      <c r="E20920" s="125">
        <v>19000</v>
      </c>
      <c r="F20920" s="125"/>
      <c r="G20920" s="125">
        <f t="shared" si="334"/>
        <v>-19000</v>
      </c>
      <c r="H20920" s="704" t="s">
        <v>14059</v>
      </c>
    </row>
    <row r="20921" spans="1:8" ht="16.5" customHeight="1" x14ac:dyDescent="0.2">
      <c r="A20921" s="733">
        <v>45542</v>
      </c>
      <c r="B20921" s="62" t="s">
        <v>13098</v>
      </c>
      <c r="C20921" s="669" t="s">
        <v>3148</v>
      </c>
      <c r="D20921" s="905" t="s">
        <v>14144</v>
      </c>
      <c r="E20921" s="671">
        <v>5230</v>
      </c>
      <c r="F20921" s="125"/>
      <c r="G20921" s="125">
        <f t="shared" si="334"/>
        <v>-5230</v>
      </c>
      <c r="H20921" s="704" t="s">
        <v>14059</v>
      </c>
    </row>
    <row r="20922" spans="1:8" ht="16.5" customHeight="1" x14ac:dyDescent="0.2">
      <c r="A20922" s="733">
        <v>45542</v>
      </c>
      <c r="B20922" s="62" t="s">
        <v>13213</v>
      </c>
      <c r="C20922" s="669" t="s">
        <v>3148</v>
      </c>
      <c r="D20922" s="905" t="s">
        <v>14144</v>
      </c>
      <c r="E20922" s="671">
        <v>5230</v>
      </c>
      <c r="F20922" s="125"/>
      <c r="G20922" s="125">
        <f t="shared" si="334"/>
        <v>-5230</v>
      </c>
      <c r="H20922" s="704" t="s">
        <v>14059</v>
      </c>
    </row>
    <row r="20923" spans="1:8" ht="16.5" customHeight="1" x14ac:dyDescent="0.2">
      <c r="A20923" s="733">
        <v>45542</v>
      </c>
      <c r="B20923" s="62" t="s">
        <v>12388</v>
      </c>
      <c r="C20923" s="669" t="s">
        <v>3148</v>
      </c>
      <c r="D20923" s="905" t="s">
        <v>14144</v>
      </c>
      <c r="E20923" s="671">
        <v>5300</v>
      </c>
      <c r="F20923" s="125"/>
      <c r="G20923" s="125">
        <f t="shared" si="334"/>
        <v>-5300</v>
      </c>
      <c r="H20923" s="704" t="s">
        <v>14059</v>
      </c>
    </row>
    <row r="20924" spans="1:8" ht="16.5" customHeight="1" x14ac:dyDescent="0.2">
      <c r="A20924" s="733">
        <v>45542</v>
      </c>
      <c r="B20924" s="62" t="s">
        <v>12671</v>
      </c>
      <c r="C20924" s="669" t="s">
        <v>3148</v>
      </c>
      <c r="D20924" s="905" t="s">
        <v>14144</v>
      </c>
      <c r="E20924" s="671">
        <v>4920</v>
      </c>
      <c r="F20924" s="125"/>
      <c r="G20924" s="125">
        <f t="shared" si="334"/>
        <v>-4920</v>
      </c>
      <c r="H20924" s="704" t="s">
        <v>14059</v>
      </c>
    </row>
    <row r="20925" spans="1:8" ht="15" x14ac:dyDescent="0.2">
      <c r="A20925" s="733">
        <v>45542</v>
      </c>
      <c r="B20925" s="62" t="s">
        <v>12388</v>
      </c>
      <c r="C20925" s="62" t="s">
        <v>3144</v>
      </c>
      <c r="D20925" s="182" t="s">
        <v>14142</v>
      </c>
      <c r="E20925" s="125">
        <v>29000</v>
      </c>
      <c r="F20925" s="125"/>
      <c r="G20925" s="125">
        <f t="shared" si="334"/>
        <v>-29000</v>
      </c>
      <c r="H20925" s="704" t="s">
        <v>14059</v>
      </c>
    </row>
    <row r="20926" spans="1:8" ht="15" x14ac:dyDescent="0.2">
      <c r="A20926" s="733">
        <v>45542</v>
      </c>
      <c r="B20926" s="62" t="s">
        <v>13522</v>
      </c>
      <c r="C20926" s="62" t="s">
        <v>9345</v>
      </c>
      <c r="D20926" s="182" t="s">
        <v>14143</v>
      </c>
      <c r="E20926" s="125">
        <v>281000</v>
      </c>
      <c r="F20926" s="125"/>
      <c r="G20926" s="125">
        <f t="shared" si="334"/>
        <v>-281000</v>
      </c>
      <c r="H20926" s="704" t="s">
        <v>14059</v>
      </c>
    </row>
    <row r="20927" spans="1:8" ht="15" x14ac:dyDescent="0.2">
      <c r="A20927" s="733">
        <v>45544</v>
      </c>
      <c r="B20927" s="62" t="s">
        <v>12388</v>
      </c>
      <c r="C20927" s="62" t="s">
        <v>10972</v>
      </c>
      <c r="D20927" s="182" t="s">
        <v>14161</v>
      </c>
      <c r="E20927" s="125">
        <v>520</v>
      </c>
      <c r="F20927" s="125"/>
      <c r="G20927" s="125">
        <f t="shared" si="334"/>
        <v>-520</v>
      </c>
      <c r="H20927" s="704" t="s">
        <v>14059</v>
      </c>
    </row>
    <row r="20928" spans="1:8" ht="15" x14ac:dyDescent="0.2">
      <c r="A20928" s="1111">
        <v>45544</v>
      </c>
      <c r="B20928" s="1113" t="s">
        <v>12388</v>
      </c>
      <c r="C20928" s="1113" t="s">
        <v>5740</v>
      </c>
      <c r="D20928" s="1114" t="s">
        <v>369</v>
      </c>
      <c r="E20928" s="1115">
        <v>1500</v>
      </c>
      <c r="F20928" s="1115"/>
      <c r="G20928" s="1115">
        <f t="shared" si="334"/>
        <v>-1500</v>
      </c>
      <c r="H20928" s="1116" t="s">
        <v>14059</v>
      </c>
    </row>
    <row r="20929" spans="1:8" ht="15" x14ac:dyDescent="0.2">
      <c r="A20929" s="1111">
        <v>45544</v>
      </c>
      <c r="B20929" s="1113" t="s">
        <v>12671</v>
      </c>
      <c r="C20929" s="1113" t="s">
        <v>5740</v>
      </c>
      <c r="D20929" s="1114" t="s">
        <v>369</v>
      </c>
      <c r="E20929" s="1115">
        <v>300</v>
      </c>
      <c r="F20929" s="1115"/>
      <c r="G20929" s="1115">
        <f t="shared" si="334"/>
        <v>-300</v>
      </c>
      <c r="H20929" s="1116" t="s">
        <v>14059</v>
      </c>
    </row>
    <row r="20930" spans="1:8" ht="15" x14ac:dyDescent="0.2">
      <c r="A20930" s="1111">
        <v>45544</v>
      </c>
      <c r="B20930" s="1113" t="s">
        <v>103</v>
      </c>
      <c r="C20930" s="1113" t="s">
        <v>103</v>
      </c>
      <c r="D20930" s="1114" t="s">
        <v>9413</v>
      </c>
      <c r="E20930" s="1115">
        <v>4000</v>
      </c>
      <c r="F20930" s="1115"/>
      <c r="G20930" s="1115">
        <f t="shared" si="334"/>
        <v>-4000</v>
      </c>
      <c r="H20930" s="1116" t="s">
        <v>14059</v>
      </c>
    </row>
    <row r="20931" spans="1:8" ht="15" x14ac:dyDescent="0.2">
      <c r="A20931" s="1111">
        <v>45544</v>
      </c>
      <c r="B20931" s="1122" t="s">
        <v>11707</v>
      </c>
      <c r="C20931" s="1122" t="s">
        <v>793</v>
      </c>
      <c r="D20931" s="1123" t="s">
        <v>14162</v>
      </c>
      <c r="E20931" s="1124">
        <v>3550</v>
      </c>
      <c r="F20931" s="1115"/>
      <c r="G20931" s="1115">
        <f t="shared" si="334"/>
        <v>-3550</v>
      </c>
      <c r="H20931" s="1116" t="s">
        <v>14059</v>
      </c>
    </row>
    <row r="20932" spans="1:8" ht="15" x14ac:dyDescent="0.2">
      <c r="A20932" s="733">
        <v>45544</v>
      </c>
      <c r="B20932" s="62" t="s">
        <v>11707</v>
      </c>
      <c r="C20932" s="62" t="s">
        <v>1494</v>
      </c>
      <c r="D20932" s="182" t="s">
        <v>14163</v>
      </c>
      <c r="E20932" s="125">
        <v>6200</v>
      </c>
      <c r="F20932" s="125"/>
      <c r="G20932" s="125">
        <f t="shared" si="334"/>
        <v>-6200</v>
      </c>
      <c r="H20932" s="704" t="s">
        <v>14059</v>
      </c>
    </row>
    <row r="20933" spans="1:8" ht="15" x14ac:dyDescent="0.2">
      <c r="A20933" s="733">
        <v>45544</v>
      </c>
      <c r="B20933" s="62" t="s">
        <v>11707</v>
      </c>
      <c r="C20933" s="62" t="s">
        <v>14164</v>
      </c>
      <c r="D20933" s="182" t="s">
        <v>13121</v>
      </c>
      <c r="E20933" s="125">
        <v>10000</v>
      </c>
      <c r="F20933" s="125"/>
      <c r="G20933" s="125">
        <f t="shared" si="334"/>
        <v>-10000</v>
      </c>
      <c r="H20933" s="704" t="s">
        <v>14059</v>
      </c>
    </row>
    <row r="20934" spans="1:8" ht="15" x14ac:dyDescent="0.2">
      <c r="A20934" s="733">
        <v>45544</v>
      </c>
      <c r="B20934" s="62" t="s">
        <v>12594</v>
      </c>
      <c r="C20934" s="62" t="s">
        <v>391</v>
      </c>
      <c r="D20934" s="182" t="s">
        <v>14165</v>
      </c>
      <c r="E20934" s="125">
        <v>2700</v>
      </c>
      <c r="F20934" s="125"/>
      <c r="G20934" s="125">
        <f t="shared" ref="G20934:G20997" si="335">F20934-E20934</f>
        <v>-2700</v>
      </c>
      <c r="H20934" s="704" t="s">
        <v>14059</v>
      </c>
    </row>
    <row r="20935" spans="1:8" ht="15" x14ac:dyDescent="0.2">
      <c r="A20935" s="1111">
        <v>45544</v>
      </c>
      <c r="B20935" s="1113" t="s">
        <v>12388</v>
      </c>
      <c r="C20935" s="1113" t="s">
        <v>5740</v>
      </c>
      <c r="D20935" s="1114" t="s">
        <v>369</v>
      </c>
      <c r="E20935" s="1115">
        <v>400</v>
      </c>
      <c r="F20935" s="1115"/>
      <c r="G20935" s="1115">
        <f t="shared" si="335"/>
        <v>-400</v>
      </c>
      <c r="H20935" s="1116" t="s">
        <v>14059</v>
      </c>
    </row>
    <row r="20936" spans="1:8" ht="15" x14ac:dyDescent="0.2">
      <c r="A20936" s="1111">
        <v>45544</v>
      </c>
      <c r="B20936" s="1113" t="s">
        <v>12388</v>
      </c>
      <c r="C20936" s="1113" t="s">
        <v>5740</v>
      </c>
      <c r="D20936" s="1114" t="s">
        <v>369</v>
      </c>
      <c r="E20936" s="1115">
        <v>2200</v>
      </c>
      <c r="F20936" s="1115"/>
      <c r="G20936" s="1115">
        <f t="shared" si="335"/>
        <v>-2200</v>
      </c>
      <c r="H20936" s="1116" t="s">
        <v>14059</v>
      </c>
    </row>
    <row r="20937" spans="1:8" ht="15" x14ac:dyDescent="0.2">
      <c r="A20937" s="1111">
        <v>45544</v>
      </c>
      <c r="B20937" s="1113" t="s">
        <v>13418</v>
      </c>
      <c r="C20937" s="1113" t="s">
        <v>5740</v>
      </c>
      <c r="D20937" s="1114" t="s">
        <v>369</v>
      </c>
      <c r="E20937" s="1115">
        <v>2300</v>
      </c>
      <c r="F20937" s="1115"/>
      <c r="G20937" s="1115">
        <f t="shared" si="335"/>
        <v>-2300</v>
      </c>
      <c r="H20937" s="1116" t="s">
        <v>14059</v>
      </c>
    </row>
    <row r="20938" spans="1:8" ht="15" x14ac:dyDescent="0.2">
      <c r="A20938" s="733">
        <v>45544</v>
      </c>
      <c r="B20938" s="62" t="s">
        <v>12388</v>
      </c>
      <c r="C20938" s="62" t="s">
        <v>10972</v>
      </c>
      <c r="D20938" s="182" t="s">
        <v>1616</v>
      </c>
      <c r="E20938" s="125">
        <v>1300</v>
      </c>
      <c r="F20938" s="125"/>
      <c r="G20938" s="125">
        <f t="shared" si="335"/>
        <v>-1300</v>
      </c>
      <c r="H20938" s="704" t="s">
        <v>14059</v>
      </c>
    </row>
    <row r="20939" spans="1:8" ht="15" x14ac:dyDescent="0.2">
      <c r="A20939" s="1111">
        <v>45544</v>
      </c>
      <c r="B20939" s="1113" t="s">
        <v>12388</v>
      </c>
      <c r="C20939" s="1113" t="s">
        <v>5740</v>
      </c>
      <c r="D20939" s="1114" t="s">
        <v>369</v>
      </c>
      <c r="E20939" s="1115">
        <v>700</v>
      </c>
      <c r="F20939" s="1115"/>
      <c r="G20939" s="1115">
        <f t="shared" si="335"/>
        <v>-700</v>
      </c>
      <c r="H20939" s="1116" t="s">
        <v>14059</v>
      </c>
    </row>
    <row r="20940" spans="1:8" ht="24" x14ac:dyDescent="0.2">
      <c r="A20940" s="733">
        <v>45544</v>
      </c>
      <c r="B20940" s="62" t="s">
        <v>13098</v>
      </c>
      <c r="C20940" s="669" t="s">
        <v>8223</v>
      </c>
      <c r="D20940" s="905" t="s">
        <v>14145</v>
      </c>
      <c r="E20940" s="671">
        <v>24700</v>
      </c>
      <c r="F20940" s="125"/>
      <c r="G20940" s="125">
        <f t="shared" si="335"/>
        <v>-24700</v>
      </c>
      <c r="H20940" s="704" t="s">
        <v>14059</v>
      </c>
    </row>
    <row r="20941" spans="1:8" ht="24" x14ac:dyDescent="0.2">
      <c r="A20941" s="733">
        <v>45544</v>
      </c>
      <c r="B20941" s="62" t="s">
        <v>11068</v>
      </c>
      <c r="C20941" s="669" t="s">
        <v>8223</v>
      </c>
      <c r="D20941" s="905" t="s">
        <v>14145</v>
      </c>
      <c r="E20941" s="671">
        <v>24700</v>
      </c>
      <c r="F20941" s="125"/>
      <c r="G20941" s="125">
        <f t="shared" si="335"/>
        <v>-24700</v>
      </c>
      <c r="H20941" s="704" t="s">
        <v>14059</v>
      </c>
    </row>
    <row r="20942" spans="1:8" ht="24" x14ac:dyDescent="0.2">
      <c r="A20942" s="733">
        <v>45544</v>
      </c>
      <c r="B20942" s="62" t="s">
        <v>12594</v>
      </c>
      <c r="C20942" s="669" t="s">
        <v>8223</v>
      </c>
      <c r="D20942" s="905" t="s">
        <v>14145</v>
      </c>
      <c r="E20942" s="671">
        <v>24700</v>
      </c>
      <c r="F20942" s="125"/>
      <c r="G20942" s="125">
        <f t="shared" si="335"/>
        <v>-24700</v>
      </c>
      <c r="H20942" s="704" t="s">
        <v>14059</v>
      </c>
    </row>
    <row r="20943" spans="1:8" ht="24" x14ac:dyDescent="0.2">
      <c r="A20943" s="733">
        <v>45544</v>
      </c>
      <c r="B20943" s="62" t="s">
        <v>13165</v>
      </c>
      <c r="C20943" s="62" t="s">
        <v>13401</v>
      </c>
      <c r="D20943" s="182" t="s">
        <v>14159</v>
      </c>
      <c r="E20943" s="125">
        <v>500000</v>
      </c>
      <c r="F20943" s="125"/>
      <c r="G20943" s="125">
        <f t="shared" si="335"/>
        <v>-500000</v>
      </c>
      <c r="H20943" s="704" t="s">
        <v>14059</v>
      </c>
    </row>
    <row r="20944" spans="1:8" ht="15" x14ac:dyDescent="0.2">
      <c r="A20944" s="733">
        <v>45544</v>
      </c>
      <c r="B20944" s="62" t="s">
        <v>13240</v>
      </c>
      <c r="C20944" s="62" t="s">
        <v>6475</v>
      </c>
      <c r="D20944" s="182" t="s">
        <v>14110</v>
      </c>
      <c r="E20944" s="125">
        <v>150000</v>
      </c>
      <c r="F20944" s="125"/>
      <c r="G20944" s="125">
        <f t="shared" si="335"/>
        <v>-150000</v>
      </c>
      <c r="H20944" s="704" t="s">
        <v>14059</v>
      </c>
    </row>
    <row r="20945" spans="1:8" ht="15" x14ac:dyDescent="0.2">
      <c r="A20945" s="1111">
        <v>45544</v>
      </c>
      <c r="B20945" s="1113" t="s">
        <v>25</v>
      </c>
      <c r="C20945" s="1113" t="s">
        <v>391</v>
      </c>
      <c r="D20945" s="1114" t="s">
        <v>14181</v>
      </c>
      <c r="E20945" s="1115">
        <v>21000</v>
      </c>
      <c r="F20945" s="1115"/>
      <c r="G20945" s="1115">
        <f t="shared" si="335"/>
        <v>-21000</v>
      </c>
      <c r="H20945" s="1116" t="s">
        <v>14059</v>
      </c>
    </row>
    <row r="20946" spans="1:8" ht="15" x14ac:dyDescent="0.2">
      <c r="A20946" s="1111">
        <v>45544</v>
      </c>
      <c r="B20946" s="1113" t="s">
        <v>13213</v>
      </c>
      <c r="C20946" s="1113" t="s">
        <v>285</v>
      </c>
      <c r="D20946" s="1114" t="s">
        <v>14182</v>
      </c>
      <c r="E20946" s="1115">
        <v>25000</v>
      </c>
      <c r="F20946" s="1115"/>
      <c r="G20946" s="1115">
        <f t="shared" si="335"/>
        <v>-25000</v>
      </c>
      <c r="H20946" s="1116" t="s">
        <v>14059</v>
      </c>
    </row>
    <row r="20947" spans="1:8" ht="15" x14ac:dyDescent="0.2">
      <c r="A20947" s="733">
        <v>45545</v>
      </c>
      <c r="B20947" s="62" t="s">
        <v>13213</v>
      </c>
      <c r="C20947" s="62" t="s">
        <v>10972</v>
      </c>
      <c r="D20947" s="182" t="s">
        <v>14166</v>
      </c>
      <c r="E20947" s="125">
        <v>24000</v>
      </c>
      <c r="F20947" s="125"/>
      <c r="G20947" s="125">
        <f t="shared" si="335"/>
        <v>-24000</v>
      </c>
      <c r="H20947" s="704" t="s">
        <v>14059</v>
      </c>
    </row>
    <row r="20948" spans="1:8" ht="15" x14ac:dyDescent="0.2">
      <c r="A20948" s="733">
        <v>45545</v>
      </c>
      <c r="B20948" s="62" t="s">
        <v>13213</v>
      </c>
      <c r="C20948" s="62" t="s">
        <v>10972</v>
      </c>
      <c r="D20948" s="182" t="s">
        <v>14204</v>
      </c>
      <c r="E20948" s="125">
        <v>10000</v>
      </c>
      <c r="F20948" s="125"/>
      <c r="G20948" s="125">
        <f t="shared" si="335"/>
        <v>-10000</v>
      </c>
      <c r="H20948" s="704" t="s">
        <v>14059</v>
      </c>
    </row>
    <row r="20949" spans="1:8" ht="15" x14ac:dyDescent="0.2">
      <c r="A20949" s="733">
        <v>45545</v>
      </c>
      <c r="B20949" s="62" t="s">
        <v>12594</v>
      </c>
      <c r="C20949" s="62" t="s">
        <v>13081</v>
      </c>
      <c r="D20949" s="182" t="s">
        <v>1156</v>
      </c>
      <c r="E20949" s="125">
        <v>28000</v>
      </c>
      <c r="F20949" s="125"/>
      <c r="G20949" s="125">
        <f t="shared" si="335"/>
        <v>-28000</v>
      </c>
      <c r="H20949" s="704" t="s">
        <v>14059</v>
      </c>
    </row>
    <row r="20950" spans="1:8" ht="15" x14ac:dyDescent="0.2">
      <c r="A20950" s="1111">
        <v>45545</v>
      </c>
      <c r="B20950" s="1113" t="s">
        <v>13213</v>
      </c>
      <c r="C20950" s="1113" t="s">
        <v>10972</v>
      </c>
      <c r="D20950" s="1114" t="s">
        <v>14167</v>
      </c>
      <c r="E20950" s="1115">
        <v>16000</v>
      </c>
      <c r="F20950" s="1115"/>
      <c r="G20950" s="1115">
        <f t="shared" si="335"/>
        <v>-16000</v>
      </c>
      <c r="H20950" s="1116" t="s">
        <v>14059</v>
      </c>
    </row>
    <row r="20951" spans="1:8" ht="15" x14ac:dyDescent="0.2">
      <c r="A20951" s="1111">
        <v>45545</v>
      </c>
      <c r="B20951" s="1113" t="s">
        <v>103</v>
      </c>
      <c r="C20951" s="1113" t="s">
        <v>285</v>
      </c>
      <c r="D20951" s="1114" t="s">
        <v>13669</v>
      </c>
      <c r="E20951" s="1115">
        <v>2000</v>
      </c>
      <c r="F20951" s="1115"/>
      <c r="G20951" s="1115">
        <f t="shared" si="335"/>
        <v>-2000</v>
      </c>
      <c r="H20951" s="1116" t="s">
        <v>14059</v>
      </c>
    </row>
    <row r="20952" spans="1:8" ht="15" x14ac:dyDescent="0.2">
      <c r="A20952" s="733">
        <v>45545</v>
      </c>
      <c r="B20952" s="62" t="s">
        <v>11707</v>
      </c>
      <c r="C20952" s="62" t="s">
        <v>10972</v>
      </c>
      <c r="D20952" s="182" t="s">
        <v>14348</v>
      </c>
      <c r="E20952" s="125">
        <v>30000</v>
      </c>
      <c r="F20952" s="125"/>
      <c r="G20952" s="125">
        <f t="shared" si="335"/>
        <v>-30000</v>
      </c>
      <c r="H20952" s="704" t="s">
        <v>14059</v>
      </c>
    </row>
    <row r="20953" spans="1:8" ht="15" x14ac:dyDescent="0.2">
      <c r="A20953" s="733">
        <v>45545</v>
      </c>
      <c r="B20953" s="62" t="s">
        <v>12594</v>
      </c>
      <c r="C20953" s="62" t="s">
        <v>14168</v>
      </c>
      <c r="D20953" s="182" t="s">
        <v>14169</v>
      </c>
      <c r="E20953" s="125">
        <v>200000</v>
      </c>
      <c r="F20953" s="125"/>
      <c r="G20953" s="125">
        <f t="shared" si="335"/>
        <v>-200000</v>
      </c>
      <c r="H20953" s="704" t="s">
        <v>14059</v>
      </c>
    </row>
    <row r="20954" spans="1:8" ht="15" x14ac:dyDescent="0.2">
      <c r="A20954" s="733">
        <v>45545</v>
      </c>
      <c r="B20954" s="62" t="s">
        <v>13213</v>
      </c>
      <c r="C20954" s="62" t="s">
        <v>10972</v>
      </c>
      <c r="D20954" s="182" t="s">
        <v>14170</v>
      </c>
      <c r="E20954" s="125">
        <v>6820</v>
      </c>
      <c r="F20954" s="125"/>
      <c r="G20954" s="125">
        <f t="shared" si="335"/>
        <v>-6820</v>
      </c>
      <c r="H20954" s="704" t="s">
        <v>14059</v>
      </c>
    </row>
    <row r="20955" spans="1:8" ht="15" x14ac:dyDescent="0.2">
      <c r="A20955" s="1111">
        <v>45545</v>
      </c>
      <c r="B20955" s="1113" t="s">
        <v>103</v>
      </c>
      <c r="C20955" s="1113" t="s">
        <v>1494</v>
      </c>
      <c r="D20955" s="1114" t="s">
        <v>1156</v>
      </c>
      <c r="E20955" s="1115">
        <v>2150</v>
      </c>
      <c r="F20955" s="1115"/>
      <c r="G20955" s="1115">
        <f t="shared" si="335"/>
        <v>-2150</v>
      </c>
      <c r="H20955" s="1116" t="s">
        <v>14059</v>
      </c>
    </row>
    <row r="20956" spans="1:8" ht="15" x14ac:dyDescent="0.2">
      <c r="A20956" s="733">
        <v>45545</v>
      </c>
      <c r="B20956" s="62" t="s">
        <v>103</v>
      </c>
      <c r="C20956" s="62" t="s">
        <v>391</v>
      </c>
      <c r="D20956" s="182" t="s">
        <v>14171</v>
      </c>
      <c r="E20956" s="125">
        <v>2000</v>
      </c>
      <c r="F20956" s="125"/>
      <c r="G20956" s="125">
        <f t="shared" si="335"/>
        <v>-2000</v>
      </c>
      <c r="H20956" s="704" t="s">
        <v>14059</v>
      </c>
    </row>
    <row r="20957" spans="1:8" ht="15" x14ac:dyDescent="0.2">
      <c r="A20957" s="733">
        <v>45545</v>
      </c>
      <c r="B20957" s="62" t="s">
        <v>103</v>
      </c>
      <c r="C20957" s="62" t="s">
        <v>2995</v>
      </c>
      <c r="D20957" s="182" t="s">
        <v>5857</v>
      </c>
      <c r="E20957" s="125">
        <v>5330</v>
      </c>
      <c r="F20957" s="125"/>
      <c r="G20957" s="125">
        <f t="shared" si="335"/>
        <v>-5330</v>
      </c>
      <c r="H20957" s="704" t="s">
        <v>14059</v>
      </c>
    </row>
    <row r="20958" spans="1:8" ht="15" x14ac:dyDescent="0.2">
      <c r="A20958" s="1111">
        <v>45545</v>
      </c>
      <c r="B20958" s="1113" t="s">
        <v>13213</v>
      </c>
      <c r="C20958" s="1113" t="s">
        <v>5740</v>
      </c>
      <c r="D20958" s="1114" t="s">
        <v>14172</v>
      </c>
      <c r="E20958" s="1115">
        <v>700</v>
      </c>
      <c r="F20958" s="1115"/>
      <c r="G20958" s="1115">
        <f t="shared" si="335"/>
        <v>-700</v>
      </c>
      <c r="H20958" s="1116" t="s">
        <v>14059</v>
      </c>
    </row>
    <row r="20959" spans="1:8" ht="15" x14ac:dyDescent="0.2">
      <c r="A20959" s="733">
        <v>45545</v>
      </c>
      <c r="B20959" s="1047" t="s">
        <v>12388</v>
      </c>
      <c r="C20959" s="1047" t="s">
        <v>1229</v>
      </c>
      <c r="D20959" s="1050" t="s">
        <v>14173</v>
      </c>
      <c r="E20959" s="1049">
        <v>50000</v>
      </c>
      <c r="F20959" s="125"/>
      <c r="G20959" s="125">
        <f t="shared" si="335"/>
        <v>-50000</v>
      </c>
      <c r="H20959" s="704" t="s">
        <v>14059</v>
      </c>
    </row>
    <row r="20960" spans="1:8" ht="24" x14ac:dyDescent="0.2">
      <c r="A20960" s="733">
        <v>45545</v>
      </c>
      <c r="B20960" s="62" t="s">
        <v>11068</v>
      </c>
      <c r="C20960" s="62" t="s">
        <v>12433</v>
      </c>
      <c r="D20960" s="182" t="s">
        <v>14174</v>
      </c>
      <c r="E20960" s="125">
        <v>100000</v>
      </c>
      <c r="F20960" s="125"/>
      <c r="G20960" s="125">
        <f t="shared" si="335"/>
        <v>-100000</v>
      </c>
      <c r="H20960" s="704" t="s">
        <v>14059</v>
      </c>
    </row>
    <row r="20961" spans="1:8" ht="24" x14ac:dyDescent="0.2">
      <c r="A20961" s="733">
        <v>45545</v>
      </c>
      <c r="B20961" s="62" t="s">
        <v>10167</v>
      </c>
      <c r="C20961" s="62" t="s">
        <v>14175</v>
      </c>
      <c r="D20961" s="182" t="s">
        <v>14176</v>
      </c>
      <c r="E20961" s="125">
        <v>170000</v>
      </c>
      <c r="F20961" s="125"/>
      <c r="G20961" s="125">
        <f t="shared" si="335"/>
        <v>-170000</v>
      </c>
      <c r="H20961" s="704" t="s">
        <v>14059</v>
      </c>
    </row>
    <row r="20962" spans="1:8" ht="15" x14ac:dyDescent="0.2">
      <c r="A20962" s="733">
        <v>45545</v>
      </c>
      <c r="B20962" s="62" t="s">
        <v>13165</v>
      </c>
      <c r="C20962" s="62" t="s">
        <v>14183</v>
      </c>
      <c r="D20962" s="182" t="s">
        <v>14184</v>
      </c>
      <c r="E20962" s="125">
        <v>500000</v>
      </c>
      <c r="F20962" s="125"/>
      <c r="G20962" s="125">
        <f t="shared" si="335"/>
        <v>-500000</v>
      </c>
      <c r="H20962" s="704" t="s">
        <v>14059</v>
      </c>
    </row>
    <row r="20963" spans="1:8" ht="15" x14ac:dyDescent="0.2">
      <c r="A20963" s="733">
        <v>45546</v>
      </c>
      <c r="B20963" s="62" t="s">
        <v>14124</v>
      </c>
      <c r="C20963" s="62" t="s">
        <v>10972</v>
      </c>
      <c r="D20963" s="182" t="s">
        <v>14205</v>
      </c>
      <c r="E20963" s="125">
        <v>6100</v>
      </c>
      <c r="F20963" s="125"/>
      <c r="G20963" s="125">
        <f t="shared" si="335"/>
        <v>-6100</v>
      </c>
      <c r="H20963" s="704" t="s">
        <v>14059</v>
      </c>
    </row>
    <row r="20964" spans="1:8" ht="15" x14ac:dyDescent="0.2">
      <c r="A20964" s="1111">
        <v>45546</v>
      </c>
      <c r="B20964" s="1113" t="s">
        <v>103</v>
      </c>
      <c r="C20964" s="1113" t="s">
        <v>103</v>
      </c>
      <c r="D20964" s="1114" t="s">
        <v>9413</v>
      </c>
      <c r="E20964" s="1115">
        <v>4000</v>
      </c>
      <c r="F20964" s="1115"/>
      <c r="G20964" s="1115">
        <f t="shared" si="335"/>
        <v>-4000</v>
      </c>
      <c r="H20964" s="1116" t="s">
        <v>14059</v>
      </c>
    </row>
    <row r="20965" spans="1:8" ht="15" customHeight="1" x14ac:dyDescent="0.2">
      <c r="A20965" s="1111">
        <v>45546</v>
      </c>
      <c r="B20965" s="1113" t="s">
        <v>12388</v>
      </c>
      <c r="C20965" s="1113" t="s">
        <v>5740</v>
      </c>
      <c r="D20965" s="1114" t="s">
        <v>369</v>
      </c>
      <c r="E20965" s="1115">
        <v>1700</v>
      </c>
      <c r="F20965" s="1115"/>
      <c r="G20965" s="1115">
        <f t="shared" si="335"/>
        <v>-1700</v>
      </c>
      <c r="H20965" s="1116" t="s">
        <v>14059</v>
      </c>
    </row>
    <row r="20966" spans="1:8" ht="15" customHeight="1" x14ac:dyDescent="0.2">
      <c r="A20966" s="733">
        <v>45546</v>
      </c>
      <c r="B20966" s="62" t="s">
        <v>13240</v>
      </c>
      <c r="C20966" s="62" t="s">
        <v>10972</v>
      </c>
      <c r="D20966" s="182" t="s">
        <v>14206</v>
      </c>
      <c r="E20966" s="125">
        <v>7016</v>
      </c>
      <c r="F20966" s="125"/>
      <c r="G20966" s="125">
        <f t="shared" si="335"/>
        <v>-7016</v>
      </c>
      <c r="H20966" s="704" t="s">
        <v>14059</v>
      </c>
    </row>
    <row r="20967" spans="1:8" ht="15" customHeight="1" x14ac:dyDescent="0.2">
      <c r="A20967" s="733">
        <v>45546</v>
      </c>
      <c r="B20967" s="62" t="s">
        <v>11707</v>
      </c>
      <c r="C20967" s="62" t="s">
        <v>10972</v>
      </c>
      <c r="D20967" s="182" t="s">
        <v>14207</v>
      </c>
      <c r="E20967" s="125">
        <v>20000</v>
      </c>
      <c r="F20967" s="125"/>
      <c r="G20967" s="125">
        <f t="shared" si="335"/>
        <v>-20000</v>
      </c>
      <c r="H20967" s="704" t="s">
        <v>14059</v>
      </c>
    </row>
    <row r="20968" spans="1:8" ht="15" x14ac:dyDescent="0.2">
      <c r="A20968" s="733">
        <v>45546</v>
      </c>
      <c r="B20968" s="62" t="s">
        <v>12388</v>
      </c>
      <c r="C20968" s="62" t="s">
        <v>10972</v>
      </c>
      <c r="D20968" s="182" t="s">
        <v>14208</v>
      </c>
      <c r="E20968" s="125">
        <v>1800</v>
      </c>
      <c r="F20968" s="125"/>
      <c r="G20968" s="125">
        <f t="shared" si="335"/>
        <v>-1800</v>
      </c>
      <c r="H20968" s="704" t="s">
        <v>14059</v>
      </c>
    </row>
    <row r="20969" spans="1:8" ht="15" x14ac:dyDescent="0.2">
      <c r="A20969" s="1111">
        <v>45546</v>
      </c>
      <c r="B20969" s="1113" t="s">
        <v>13240</v>
      </c>
      <c r="C20969" s="1113" t="s">
        <v>5740</v>
      </c>
      <c r="D20969" s="1114" t="s">
        <v>369</v>
      </c>
      <c r="E20969" s="1115">
        <v>1500</v>
      </c>
      <c r="F20969" s="1115"/>
      <c r="G20969" s="1115">
        <f t="shared" si="335"/>
        <v>-1500</v>
      </c>
      <c r="H20969" s="1116" t="s">
        <v>14059</v>
      </c>
    </row>
    <row r="20970" spans="1:8" ht="15" x14ac:dyDescent="0.2">
      <c r="A20970" s="733">
        <v>45546</v>
      </c>
      <c r="B20970" s="62" t="s">
        <v>103</v>
      </c>
      <c r="C20970" s="62" t="s">
        <v>103</v>
      </c>
      <c r="D20970" s="182" t="s">
        <v>14209</v>
      </c>
      <c r="E20970" s="125">
        <v>200</v>
      </c>
      <c r="F20970" s="125"/>
      <c r="G20970" s="125">
        <f t="shared" si="335"/>
        <v>-200</v>
      </c>
      <c r="H20970" s="704" t="s">
        <v>14059</v>
      </c>
    </row>
    <row r="20971" spans="1:8" ht="15" x14ac:dyDescent="0.2">
      <c r="A20971" s="1111">
        <v>45546</v>
      </c>
      <c r="B20971" s="1113" t="s">
        <v>12334</v>
      </c>
      <c r="C20971" s="1113" t="s">
        <v>10972</v>
      </c>
      <c r="D20971" s="1114" t="s">
        <v>14210</v>
      </c>
      <c r="E20971" s="1115">
        <v>400</v>
      </c>
      <c r="F20971" s="1115"/>
      <c r="G20971" s="1115">
        <f t="shared" si="335"/>
        <v>-400</v>
      </c>
      <c r="H20971" s="1116" t="s">
        <v>14059</v>
      </c>
    </row>
    <row r="20972" spans="1:8" ht="15" x14ac:dyDescent="0.2">
      <c r="A20972" s="733">
        <v>45546</v>
      </c>
      <c r="B20972" s="62" t="s">
        <v>12594</v>
      </c>
      <c r="C20972" s="62" t="s">
        <v>3103</v>
      </c>
      <c r="D20972" s="182" t="s">
        <v>1156</v>
      </c>
      <c r="E20972" s="125">
        <v>15000</v>
      </c>
      <c r="F20972" s="125"/>
      <c r="G20972" s="125">
        <f t="shared" si="335"/>
        <v>-15000</v>
      </c>
      <c r="H20972" s="704" t="s">
        <v>14059</v>
      </c>
    </row>
    <row r="20973" spans="1:8" ht="15" x14ac:dyDescent="0.2">
      <c r="A20973" s="1111">
        <v>45546</v>
      </c>
      <c r="B20973" s="1113" t="s">
        <v>12334</v>
      </c>
      <c r="C20973" s="1113" t="s">
        <v>391</v>
      </c>
      <c r="D20973" s="1114" t="s">
        <v>14211</v>
      </c>
      <c r="E20973" s="1115">
        <v>6000</v>
      </c>
      <c r="F20973" s="1115"/>
      <c r="G20973" s="1115">
        <f t="shared" si="335"/>
        <v>-6000</v>
      </c>
      <c r="H20973" s="1116" t="s">
        <v>14059</v>
      </c>
    </row>
    <row r="20974" spans="1:8" ht="15" x14ac:dyDescent="0.2">
      <c r="A20974" s="1111">
        <v>45546</v>
      </c>
      <c r="B20974" s="1113" t="s">
        <v>12334</v>
      </c>
      <c r="C20974" s="1113" t="s">
        <v>10972</v>
      </c>
      <c r="D20974" s="1114" t="s">
        <v>14210</v>
      </c>
      <c r="E20974" s="1115">
        <v>3000</v>
      </c>
      <c r="F20974" s="1115"/>
      <c r="G20974" s="1115">
        <f t="shared" si="335"/>
        <v>-3000</v>
      </c>
      <c r="H20974" s="1116" t="s">
        <v>14059</v>
      </c>
    </row>
    <row r="20975" spans="1:8" ht="15" x14ac:dyDescent="0.2">
      <c r="A20975" s="1111">
        <v>45546</v>
      </c>
      <c r="B20975" s="1113" t="s">
        <v>13240</v>
      </c>
      <c r="C20975" s="1113" t="s">
        <v>5740</v>
      </c>
      <c r="D20975" s="1114" t="s">
        <v>10325</v>
      </c>
      <c r="E20975" s="1115">
        <v>720</v>
      </c>
      <c r="F20975" s="1115"/>
      <c r="G20975" s="1115">
        <f t="shared" si="335"/>
        <v>-720</v>
      </c>
      <c r="H20975" s="1116" t="s">
        <v>14059</v>
      </c>
    </row>
    <row r="20976" spans="1:8" ht="36" x14ac:dyDescent="0.2">
      <c r="A20976" s="733">
        <v>45546</v>
      </c>
      <c r="B20976" s="62" t="s">
        <v>13240</v>
      </c>
      <c r="C20976" s="62" t="s">
        <v>14177</v>
      </c>
      <c r="D20976" s="182" t="s">
        <v>14178</v>
      </c>
      <c r="E20976" s="125">
        <v>29500</v>
      </c>
      <c r="F20976" s="125"/>
      <c r="G20976" s="125">
        <f t="shared" si="335"/>
        <v>-29500</v>
      </c>
      <c r="H20976" s="704" t="s">
        <v>14059</v>
      </c>
    </row>
    <row r="20977" spans="1:8" ht="15" x14ac:dyDescent="0.2">
      <c r="A20977" s="733">
        <v>45546</v>
      </c>
      <c r="B20977" s="62" t="s">
        <v>13213</v>
      </c>
      <c r="C20977" s="669" t="s">
        <v>13717</v>
      </c>
      <c r="D20977" s="905" t="s">
        <v>14179</v>
      </c>
      <c r="E20977" s="671">
        <v>10200</v>
      </c>
      <c r="F20977" s="125"/>
      <c r="G20977" s="125">
        <f t="shared" si="335"/>
        <v>-10200</v>
      </c>
      <c r="H20977" s="704" t="s">
        <v>14059</v>
      </c>
    </row>
    <row r="20978" spans="1:8" ht="15" x14ac:dyDescent="0.2">
      <c r="A20978" s="733">
        <v>45546</v>
      </c>
      <c r="B20978" s="62" t="s">
        <v>13240</v>
      </c>
      <c r="C20978" s="669" t="s">
        <v>13717</v>
      </c>
      <c r="D20978" s="905" t="s">
        <v>14179</v>
      </c>
      <c r="E20978" s="671">
        <v>10200</v>
      </c>
      <c r="F20978" s="125"/>
      <c r="G20978" s="125">
        <f t="shared" si="335"/>
        <v>-10200</v>
      </c>
      <c r="H20978" s="704" t="s">
        <v>14059</v>
      </c>
    </row>
    <row r="20979" spans="1:8" ht="15" x14ac:dyDescent="0.2">
      <c r="A20979" s="733">
        <v>45546</v>
      </c>
      <c r="B20979" s="62" t="s">
        <v>12388</v>
      </c>
      <c r="C20979" s="669" t="s">
        <v>13717</v>
      </c>
      <c r="D20979" s="905" t="s">
        <v>14179</v>
      </c>
      <c r="E20979" s="671">
        <v>10200</v>
      </c>
      <c r="F20979" s="125"/>
      <c r="G20979" s="125">
        <f t="shared" si="335"/>
        <v>-10200</v>
      </c>
      <c r="H20979" s="704" t="s">
        <v>14059</v>
      </c>
    </row>
    <row r="20980" spans="1:8" ht="15" x14ac:dyDescent="0.2">
      <c r="A20980" s="733">
        <v>45546</v>
      </c>
      <c r="B20980" s="62" t="s">
        <v>13098</v>
      </c>
      <c r="C20980" s="669" t="s">
        <v>13717</v>
      </c>
      <c r="D20980" s="905" t="s">
        <v>14179</v>
      </c>
      <c r="E20980" s="671">
        <v>10200</v>
      </c>
      <c r="F20980" s="125"/>
      <c r="G20980" s="125">
        <f t="shared" si="335"/>
        <v>-10200</v>
      </c>
      <c r="H20980" s="704" t="s">
        <v>14059</v>
      </c>
    </row>
    <row r="20981" spans="1:8" ht="24" x14ac:dyDescent="0.2">
      <c r="A20981" s="733">
        <v>45546</v>
      </c>
      <c r="B20981" s="62" t="s">
        <v>12671</v>
      </c>
      <c r="C20981" s="633" t="s">
        <v>3144</v>
      </c>
      <c r="D20981" s="894" t="s">
        <v>14180</v>
      </c>
      <c r="E20981" s="635">
        <v>10800</v>
      </c>
      <c r="F20981" s="125"/>
      <c r="G20981" s="125">
        <f t="shared" si="335"/>
        <v>-10800</v>
      </c>
      <c r="H20981" s="704" t="s">
        <v>14059</v>
      </c>
    </row>
    <row r="20982" spans="1:8" ht="24" x14ac:dyDescent="0.2">
      <c r="A20982" s="733">
        <v>45546</v>
      </c>
      <c r="B20982" s="62" t="s">
        <v>12388</v>
      </c>
      <c r="C20982" s="633" t="s">
        <v>3144</v>
      </c>
      <c r="D20982" s="894" t="s">
        <v>14180</v>
      </c>
      <c r="E20982" s="635">
        <v>10800</v>
      </c>
      <c r="F20982" s="125"/>
      <c r="G20982" s="125">
        <f t="shared" si="335"/>
        <v>-10800</v>
      </c>
      <c r="H20982" s="704" t="s">
        <v>14059</v>
      </c>
    </row>
    <row r="20983" spans="1:8" ht="24" x14ac:dyDescent="0.2">
      <c r="A20983" s="733">
        <v>45546</v>
      </c>
      <c r="B20983" s="62" t="s">
        <v>13213</v>
      </c>
      <c r="C20983" s="633" t="s">
        <v>3144</v>
      </c>
      <c r="D20983" s="894" t="s">
        <v>14180</v>
      </c>
      <c r="E20983" s="635">
        <v>10800</v>
      </c>
      <c r="F20983" s="125"/>
      <c r="G20983" s="125">
        <f t="shared" si="335"/>
        <v>-10800</v>
      </c>
      <c r="H20983" s="704" t="s">
        <v>14059</v>
      </c>
    </row>
    <row r="20984" spans="1:8" ht="15" x14ac:dyDescent="0.2">
      <c r="A20984" s="733">
        <v>45546</v>
      </c>
      <c r="B20984" s="62" t="s">
        <v>13522</v>
      </c>
      <c r="C20984" s="62" t="s">
        <v>391</v>
      </c>
      <c r="D20984" s="182" t="s">
        <v>14188</v>
      </c>
      <c r="E20984" s="125">
        <v>17430</v>
      </c>
      <c r="F20984" s="125"/>
      <c r="G20984" s="125">
        <f t="shared" si="335"/>
        <v>-17430</v>
      </c>
      <c r="H20984" s="704" t="s">
        <v>14059</v>
      </c>
    </row>
    <row r="20985" spans="1:8" ht="24" x14ac:dyDescent="0.2">
      <c r="A20985" s="733">
        <v>45546</v>
      </c>
      <c r="B20985" s="62" t="s">
        <v>13165</v>
      </c>
      <c r="C20985" s="62" t="s">
        <v>10972</v>
      </c>
      <c r="D20985" s="182" t="s">
        <v>14186</v>
      </c>
      <c r="E20985" s="125">
        <v>220000</v>
      </c>
      <c r="F20985" s="125"/>
      <c r="G20985" s="125">
        <f t="shared" si="335"/>
        <v>-220000</v>
      </c>
      <c r="H20985" s="704" t="s">
        <v>14059</v>
      </c>
    </row>
    <row r="20986" spans="1:8" ht="15" x14ac:dyDescent="0.2">
      <c r="A20986" s="733">
        <v>45546</v>
      </c>
      <c r="B20986" s="62" t="s">
        <v>13165</v>
      </c>
      <c r="C20986" s="62" t="s">
        <v>14185</v>
      </c>
      <c r="D20986" s="182" t="s">
        <v>14187</v>
      </c>
      <c r="E20986" s="125">
        <v>100000</v>
      </c>
      <c r="F20986" s="125"/>
      <c r="G20986" s="125">
        <f t="shared" si="335"/>
        <v>-100000</v>
      </c>
      <c r="H20986" s="704" t="s">
        <v>14059</v>
      </c>
    </row>
    <row r="20987" spans="1:8" ht="15" x14ac:dyDescent="0.2">
      <c r="A20987" s="1111">
        <v>45546</v>
      </c>
      <c r="B20987" s="1113" t="s">
        <v>13240</v>
      </c>
      <c r="C20987" s="1113" t="s">
        <v>10972</v>
      </c>
      <c r="D20987" s="1114" t="s">
        <v>14189</v>
      </c>
      <c r="E20987" s="1115">
        <v>10000</v>
      </c>
      <c r="F20987" s="1115"/>
      <c r="G20987" s="1115">
        <f t="shared" si="335"/>
        <v>-10000</v>
      </c>
      <c r="H20987" s="1116" t="s">
        <v>14059</v>
      </c>
    </row>
    <row r="20988" spans="1:8" ht="15" x14ac:dyDescent="0.2">
      <c r="A20988" s="1111">
        <v>45546</v>
      </c>
      <c r="B20988" s="1113" t="s">
        <v>13240</v>
      </c>
      <c r="C20988" s="1113" t="s">
        <v>14</v>
      </c>
      <c r="D20988" s="1114" t="s">
        <v>14190</v>
      </c>
      <c r="E20988" s="1115">
        <v>2500</v>
      </c>
      <c r="F20988" s="1115"/>
      <c r="G20988" s="1115">
        <f t="shared" si="335"/>
        <v>-2500</v>
      </c>
      <c r="H20988" s="1116" t="s">
        <v>14059</v>
      </c>
    </row>
    <row r="20989" spans="1:8" ht="15" x14ac:dyDescent="0.2">
      <c r="A20989" s="1111">
        <v>45546</v>
      </c>
      <c r="B20989" s="1113" t="s">
        <v>13418</v>
      </c>
      <c r="C20989" s="1113" t="s">
        <v>14</v>
      </c>
      <c r="D20989" s="1114" t="s">
        <v>14191</v>
      </c>
      <c r="E20989" s="1115">
        <v>2500</v>
      </c>
      <c r="F20989" s="1115"/>
      <c r="G20989" s="1115">
        <f t="shared" si="335"/>
        <v>-2500</v>
      </c>
      <c r="H20989" s="1116" t="s">
        <v>14059</v>
      </c>
    </row>
    <row r="20990" spans="1:8" ht="15" x14ac:dyDescent="0.2">
      <c r="A20990" s="733">
        <v>45546</v>
      </c>
      <c r="B20990" s="62" t="s">
        <v>13240</v>
      </c>
      <c r="C20990" s="62" t="s">
        <v>10972</v>
      </c>
      <c r="D20990" s="182" t="s">
        <v>14192</v>
      </c>
      <c r="E20990" s="125">
        <v>15000</v>
      </c>
      <c r="F20990" s="125"/>
      <c r="G20990" s="125">
        <f t="shared" si="335"/>
        <v>-15000</v>
      </c>
      <c r="H20990" s="704" t="s">
        <v>14059</v>
      </c>
    </row>
    <row r="20991" spans="1:8" ht="15" x14ac:dyDescent="0.2">
      <c r="A20991" s="1111">
        <v>45547</v>
      </c>
      <c r="B20991" s="1113" t="s">
        <v>103</v>
      </c>
      <c r="C20991" s="1113" t="s">
        <v>103</v>
      </c>
      <c r="D20991" s="1114" t="s">
        <v>9413</v>
      </c>
      <c r="E20991" s="1115">
        <v>3000</v>
      </c>
      <c r="F20991" s="1115"/>
      <c r="G20991" s="1115">
        <f t="shared" si="335"/>
        <v>-3000</v>
      </c>
      <c r="H20991" s="1116" t="s">
        <v>14059</v>
      </c>
    </row>
    <row r="20992" spans="1:8" ht="15" x14ac:dyDescent="0.2">
      <c r="A20992" s="1111">
        <v>45547</v>
      </c>
      <c r="B20992" s="1113" t="s">
        <v>103</v>
      </c>
      <c r="C20992" s="1113" t="s">
        <v>285</v>
      </c>
      <c r="D20992" s="1114" t="s">
        <v>13669</v>
      </c>
      <c r="E20992" s="1115">
        <v>2000</v>
      </c>
      <c r="F20992" s="1115"/>
      <c r="G20992" s="1115">
        <f t="shared" si="335"/>
        <v>-2000</v>
      </c>
      <c r="H20992" s="1116" t="s">
        <v>14059</v>
      </c>
    </row>
    <row r="20993" spans="1:8" ht="15" x14ac:dyDescent="0.2">
      <c r="A20993" s="1111">
        <v>45547</v>
      </c>
      <c r="B20993" s="1113" t="s">
        <v>25</v>
      </c>
      <c r="C20993" s="1113" t="s">
        <v>4064</v>
      </c>
      <c r="D20993" s="1114" t="s">
        <v>14212</v>
      </c>
      <c r="E20993" s="1115">
        <v>1500</v>
      </c>
      <c r="F20993" s="1115"/>
      <c r="G20993" s="1115">
        <f t="shared" si="335"/>
        <v>-1500</v>
      </c>
      <c r="H20993" s="1116" t="s">
        <v>14059</v>
      </c>
    </row>
    <row r="20994" spans="1:8" ht="15" x14ac:dyDescent="0.2">
      <c r="A20994" s="1111">
        <v>45547</v>
      </c>
      <c r="B20994" s="1113" t="s">
        <v>13213</v>
      </c>
      <c r="C20994" s="1113" t="s">
        <v>10972</v>
      </c>
      <c r="D20994" s="1114" t="s">
        <v>1616</v>
      </c>
      <c r="E20994" s="1115">
        <v>1500</v>
      </c>
      <c r="F20994" s="1115"/>
      <c r="G20994" s="1115">
        <f t="shared" si="335"/>
        <v>-1500</v>
      </c>
      <c r="H20994" s="1116" t="s">
        <v>14059</v>
      </c>
    </row>
    <row r="20995" spans="1:8" ht="15" x14ac:dyDescent="0.2">
      <c r="A20995" s="1111">
        <v>45547</v>
      </c>
      <c r="B20995" s="1113" t="s">
        <v>12388</v>
      </c>
      <c r="C20995" s="1113" t="s">
        <v>5740</v>
      </c>
      <c r="D20995" s="1114" t="s">
        <v>369</v>
      </c>
      <c r="E20995" s="1115">
        <v>700</v>
      </c>
      <c r="F20995" s="1115"/>
      <c r="G20995" s="1115">
        <f t="shared" si="335"/>
        <v>-700</v>
      </c>
      <c r="H20995" s="1116" t="s">
        <v>14059</v>
      </c>
    </row>
    <row r="20996" spans="1:8" ht="15" x14ac:dyDescent="0.2">
      <c r="A20996" s="733">
        <v>45547</v>
      </c>
      <c r="B20996" s="62" t="s">
        <v>13240</v>
      </c>
      <c r="C20996" s="62" t="s">
        <v>14213</v>
      </c>
      <c r="D20996" s="182" t="s">
        <v>14214</v>
      </c>
      <c r="E20996" s="125">
        <v>15000</v>
      </c>
      <c r="F20996" s="125"/>
      <c r="G20996" s="125">
        <f t="shared" si="335"/>
        <v>-15000</v>
      </c>
      <c r="H20996" s="704"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13907</v>
      </c>
      <c r="C20998" s="62" t="s">
        <v>14</v>
      </c>
      <c r="D20998" s="182" t="s">
        <v>14041</v>
      </c>
      <c r="E20998" s="125">
        <v>50000</v>
      </c>
      <c r="F20998" s="125"/>
      <c r="G20998" s="125">
        <f t="shared" ref="G20998:G21061" si="336">F20998-E20998</f>
        <v>-50000</v>
      </c>
      <c r="H20998" s="704" t="s">
        <v>14059</v>
      </c>
    </row>
    <row r="20999" spans="1:8" ht="15" x14ac:dyDescent="0.2">
      <c r="A20999" s="733">
        <v>45547</v>
      </c>
      <c r="B20999" s="62" t="s">
        <v>13165</v>
      </c>
      <c r="C20999" s="62" t="s">
        <v>14185</v>
      </c>
      <c r="D20999" s="182" t="s">
        <v>14215</v>
      </c>
      <c r="E20999" s="125">
        <v>50000</v>
      </c>
      <c r="F20999" s="125"/>
      <c r="G20999" s="125">
        <f t="shared" si="336"/>
        <v>-50000</v>
      </c>
      <c r="H20999" s="704" t="s">
        <v>14059</v>
      </c>
    </row>
    <row r="21000" spans="1:8" ht="19.5" customHeight="1" x14ac:dyDescent="0.2">
      <c r="A21000" s="1111">
        <v>45548</v>
      </c>
      <c r="B21000" s="1113" t="s">
        <v>103</v>
      </c>
      <c r="C21000" s="1113" t="s">
        <v>14216</v>
      </c>
      <c r="D21000" s="1114" t="s">
        <v>14347</v>
      </c>
      <c r="E21000" s="1115">
        <v>8000</v>
      </c>
      <c r="F21000" s="1115"/>
      <c r="G21000" s="1115">
        <f t="shared" si="336"/>
        <v>-8000</v>
      </c>
      <c r="H21000" s="1116" t="s">
        <v>14059</v>
      </c>
    </row>
    <row r="21001" spans="1:8" ht="15" x14ac:dyDescent="0.2">
      <c r="A21001" s="1111">
        <v>45548</v>
      </c>
      <c r="B21001" s="1113" t="s">
        <v>12671</v>
      </c>
      <c r="C21001" s="1113" t="s">
        <v>5740</v>
      </c>
      <c r="D21001" s="1114" t="s">
        <v>369</v>
      </c>
      <c r="E21001" s="1115">
        <v>1800</v>
      </c>
      <c r="F21001" s="1115"/>
      <c r="G21001" s="1115">
        <f t="shared" si="336"/>
        <v>-1800</v>
      </c>
      <c r="H21001" s="1116" t="s">
        <v>14059</v>
      </c>
    </row>
    <row r="21002" spans="1:8" ht="15" customHeight="1" x14ac:dyDescent="0.2">
      <c r="A21002" s="733">
        <v>45548</v>
      </c>
      <c r="B21002" s="62" t="s">
        <v>14124</v>
      </c>
      <c r="C21002" s="62" t="s">
        <v>14217</v>
      </c>
      <c r="D21002" s="182" t="s">
        <v>14218</v>
      </c>
      <c r="E21002" s="125">
        <v>4000</v>
      </c>
      <c r="F21002" s="125"/>
      <c r="G21002" s="125">
        <f t="shared" si="336"/>
        <v>-4000</v>
      </c>
      <c r="H21002" s="704" t="s">
        <v>14059</v>
      </c>
    </row>
    <row r="21003" spans="1:8" ht="15" x14ac:dyDescent="0.2">
      <c r="A21003" s="733">
        <v>45548</v>
      </c>
      <c r="B21003" s="40" t="s">
        <v>13165</v>
      </c>
      <c r="C21003" s="62" t="s">
        <v>5386</v>
      </c>
      <c r="D21003" s="182" t="s">
        <v>14219</v>
      </c>
      <c r="E21003" s="125">
        <v>600</v>
      </c>
      <c r="F21003" s="125"/>
      <c r="G21003" s="125">
        <f t="shared" si="336"/>
        <v>-600</v>
      </c>
      <c r="H21003" s="704" t="s">
        <v>14059</v>
      </c>
    </row>
    <row r="21004" spans="1:8" ht="15" x14ac:dyDescent="0.2">
      <c r="A21004" s="1111">
        <v>45548</v>
      </c>
      <c r="B21004" s="1113" t="s">
        <v>13639</v>
      </c>
      <c r="C21004" s="1113" t="s">
        <v>10972</v>
      </c>
      <c r="D21004" s="1114" t="s">
        <v>14346</v>
      </c>
      <c r="E21004" s="1115">
        <v>480</v>
      </c>
      <c r="F21004" s="1115"/>
      <c r="G21004" s="1115">
        <f t="shared" si="336"/>
        <v>-480</v>
      </c>
      <c r="H21004" s="1116" t="s">
        <v>14059</v>
      </c>
    </row>
    <row r="21005" spans="1:8" ht="15" x14ac:dyDescent="0.2">
      <c r="A21005" s="1111">
        <v>45548</v>
      </c>
      <c r="B21005" s="1113" t="s">
        <v>13213</v>
      </c>
      <c r="C21005" s="1113" t="s">
        <v>5740</v>
      </c>
      <c r="D21005" s="1114" t="s">
        <v>369</v>
      </c>
      <c r="E21005" s="1115">
        <v>2500</v>
      </c>
      <c r="F21005" s="1115"/>
      <c r="G21005" s="1115">
        <f t="shared" si="336"/>
        <v>-2500</v>
      </c>
      <c r="H21005" s="1116" t="s">
        <v>14059</v>
      </c>
    </row>
    <row r="21006" spans="1:8" ht="15" x14ac:dyDescent="0.2">
      <c r="A21006" s="733">
        <v>45548</v>
      </c>
      <c r="B21006" s="62" t="s">
        <v>13522</v>
      </c>
      <c r="C21006" s="62" t="s">
        <v>4321</v>
      </c>
      <c r="D21006" s="182" t="s">
        <v>14220</v>
      </c>
      <c r="E21006" s="125">
        <v>163887</v>
      </c>
      <c r="F21006" s="125"/>
      <c r="G21006" s="125">
        <f t="shared" si="336"/>
        <v>-163887</v>
      </c>
      <c r="H21006" s="704" t="s">
        <v>14059</v>
      </c>
    </row>
    <row r="21007" spans="1:8" ht="24" x14ac:dyDescent="0.2">
      <c r="A21007" s="733">
        <v>45548</v>
      </c>
      <c r="B21007" s="62" t="s">
        <v>13418</v>
      </c>
      <c r="C21007" s="62" t="s">
        <v>14221</v>
      </c>
      <c r="D21007" s="182" t="s">
        <v>14222</v>
      </c>
      <c r="E21007" s="125">
        <v>100000</v>
      </c>
      <c r="F21007" s="125"/>
      <c r="G21007" s="125">
        <f t="shared" si="336"/>
        <v>-100000</v>
      </c>
      <c r="H21007" s="704" t="s">
        <v>14059</v>
      </c>
    </row>
    <row r="21008" spans="1:8" ht="15" x14ac:dyDescent="0.2">
      <c r="A21008" s="733">
        <v>45548</v>
      </c>
      <c r="B21008" s="62" t="s">
        <v>13418</v>
      </c>
      <c r="C21008" s="62" t="s">
        <v>11631</v>
      </c>
      <c r="D21008" s="182" t="s">
        <v>14223</v>
      </c>
      <c r="E21008" s="125">
        <v>48900</v>
      </c>
      <c r="F21008" s="125"/>
      <c r="G21008" s="125">
        <f t="shared" si="336"/>
        <v>-48900</v>
      </c>
      <c r="H21008" s="704" t="s">
        <v>14059</v>
      </c>
    </row>
    <row r="21009" spans="1:8" ht="15" x14ac:dyDescent="0.2">
      <c r="A21009" s="733">
        <v>45548</v>
      </c>
      <c r="B21009" s="62" t="s">
        <v>8864</v>
      </c>
      <c r="C21009" s="62" t="s">
        <v>12271</v>
      </c>
      <c r="D21009" s="182" t="s">
        <v>14236</v>
      </c>
      <c r="E21009" s="125">
        <v>30000</v>
      </c>
      <c r="F21009" s="125"/>
      <c r="G21009" s="125">
        <f t="shared" si="336"/>
        <v>-30000</v>
      </c>
      <c r="H21009" s="704" t="s">
        <v>14059</v>
      </c>
    </row>
    <row r="21010" spans="1:8" ht="15" x14ac:dyDescent="0.2">
      <c r="A21010" s="1111">
        <v>45549</v>
      </c>
      <c r="B21010" s="1113" t="s">
        <v>103</v>
      </c>
      <c r="C21010" s="1113" t="s">
        <v>103</v>
      </c>
      <c r="D21010" s="1114" t="s">
        <v>9413</v>
      </c>
      <c r="E21010" s="1115">
        <v>2000</v>
      </c>
      <c r="F21010" s="1115"/>
      <c r="G21010" s="1115">
        <f t="shared" si="336"/>
        <v>-2000</v>
      </c>
      <c r="H21010" s="1116" t="s">
        <v>14059</v>
      </c>
    </row>
    <row r="21011" spans="1:8" ht="15" x14ac:dyDescent="0.2">
      <c r="A21011" s="733">
        <v>45549</v>
      </c>
      <c r="B21011" s="62" t="s">
        <v>11068</v>
      </c>
      <c r="C21011" s="62" t="s">
        <v>10972</v>
      </c>
      <c r="D21011" s="182" t="s">
        <v>14269</v>
      </c>
      <c r="E21011" s="125">
        <v>3000</v>
      </c>
      <c r="F21011" s="125"/>
      <c r="G21011" s="125">
        <f t="shared" si="336"/>
        <v>-3000</v>
      </c>
      <c r="H21011" s="704" t="s">
        <v>14059</v>
      </c>
    </row>
    <row r="21012" spans="1:8" ht="15" customHeight="1" x14ac:dyDescent="0.2">
      <c r="A21012" s="733">
        <v>45549</v>
      </c>
      <c r="B21012" s="62" t="s">
        <v>12388</v>
      </c>
      <c r="C21012" s="62" t="s">
        <v>10972</v>
      </c>
      <c r="D21012" s="182" t="s">
        <v>14270</v>
      </c>
      <c r="E21012" s="125">
        <v>3790</v>
      </c>
      <c r="F21012" s="125"/>
      <c r="G21012" s="125">
        <f t="shared" si="336"/>
        <v>-3790</v>
      </c>
      <c r="H21012" s="704" t="s">
        <v>14059</v>
      </c>
    </row>
    <row r="21013" spans="1:8" ht="15" x14ac:dyDescent="0.2">
      <c r="A21013" s="733">
        <v>45549</v>
      </c>
      <c r="B21013" s="62" t="s">
        <v>13213</v>
      </c>
      <c r="C21013" s="62" t="s">
        <v>10972</v>
      </c>
      <c r="D21013" s="182" t="s">
        <v>14271</v>
      </c>
      <c r="E21013" s="125">
        <v>6400</v>
      </c>
      <c r="F21013" s="125"/>
      <c r="G21013" s="125">
        <f t="shared" si="336"/>
        <v>-6400</v>
      </c>
      <c r="H21013" s="704" t="s">
        <v>14059</v>
      </c>
    </row>
    <row r="21014" spans="1:8" ht="15" x14ac:dyDescent="0.2">
      <c r="A21014" s="733">
        <v>45549</v>
      </c>
      <c r="B21014" s="62" t="s">
        <v>13522</v>
      </c>
      <c r="C21014" s="62" t="s">
        <v>14237</v>
      </c>
      <c r="D21014" s="182" t="s">
        <v>14238</v>
      </c>
      <c r="E21014" s="125">
        <v>20000</v>
      </c>
      <c r="F21014" s="125"/>
      <c r="G21014" s="125">
        <f t="shared" si="336"/>
        <v>-20000</v>
      </c>
      <c r="H21014" s="704" t="s">
        <v>14059</v>
      </c>
    </row>
    <row r="21015" spans="1:8" ht="15" x14ac:dyDescent="0.2">
      <c r="A21015" s="1111">
        <v>45551</v>
      </c>
      <c r="B21015" s="1113" t="s">
        <v>13213</v>
      </c>
      <c r="C21015" s="1113" t="s">
        <v>5409</v>
      </c>
      <c r="D21015" s="1114" t="s">
        <v>14246</v>
      </c>
      <c r="E21015" s="1115">
        <v>5000</v>
      </c>
      <c r="F21015" s="1115"/>
      <c r="G21015" s="1115">
        <f t="shared" si="336"/>
        <v>-5000</v>
      </c>
      <c r="H21015" s="1116" t="s">
        <v>14059</v>
      </c>
    </row>
    <row r="21016" spans="1:8" ht="15" x14ac:dyDescent="0.2">
      <c r="A21016" s="1111">
        <v>45551</v>
      </c>
      <c r="B21016" s="1113" t="s">
        <v>103</v>
      </c>
      <c r="C21016" s="1113" t="s">
        <v>8141</v>
      </c>
      <c r="D21016" s="1114" t="s">
        <v>6342</v>
      </c>
      <c r="E21016" s="1115">
        <v>3140</v>
      </c>
      <c r="F21016" s="1115"/>
      <c r="G21016" s="1115">
        <f t="shared" si="336"/>
        <v>-3140</v>
      </c>
      <c r="H21016" s="1116" t="s">
        <v>14059</v>
      </c>
    </row>
    <row r="21017" spans="1:8" ht="15" customHeight="1" x14ac:dyDescent="0.2">
      <c r="A21017" s="1111">
        <v>45551</v>
      </c>
      <c r="B21017" s="1113" t="s">
        <v>25</v>
      </c>
      <c r="C21017" s="1113" t="s">
        <v>8141</v>
      </c>
      <c r="D21017" s="1114" t="s">
        <v>6342</v>
      </c>
      <c r="E21017" s="1115">
        <v>10590</v>
      </c>
      <c r="F21017" s="1115"/>
      <c r="G21017" s="1115">
        <f t="shared" si="336"/>
        <v>-10590</v>
      </c>
      <c r="H21017" s="1116" t="s">
        <v>14059</v>
      </c>
    </row>
    <row r="21018" spans="1:8" ht="15" x14ac:dyDescent="0.2">
      <c r="A21018" s="1111">
        <v>45551</v>
      </c>
      <c r="B21018" s="1113" t="s">
        <v>13639</v>
      </c>
      <c r="C21018" s="1113" t="s">
        <v>5409</v>
      </c>
      <c r="D21018" s="1114" t="s">
        <v>14113</v>
      </c>
      <c r="E21018" s="1115">
        <v>5000</v>
      </c>
      <c r="F21018" s="1115"/>
      <c r="G21018" s="1115">
        <f t="shared" si="336"/>
        <v>-5000</v>
      </c>
      <c r="H21018" s="1116" t="s">
        <v>14059</v>
      </c>
    </row>
    <row r="21019" spans="1:8" ht="15" x14ac:dyDescent="0.2">
      <c r="A21019" s="1111">
        <v>45551</v>
      </c>
      <c r="B21019" s="1113" t="s">
        <v>103</v>
      </c>
      <c r="C21019" s="1113" t="s">
        <v>103</v>
      </c>
      <c r="D21019" s="1114" t="s">
        <v>10199</v>
      </c>
      <c r="E21019" s="1115">
        <v>3000</v>
      </c>
      <c r="F21019" s="1115"/>
      <c r="G21019" s="1115">
        <f t="shared" si="336"/>
        <v>-3000</v>
      </c>
      <c r="H21019" s="1116" t="s">
        <v>14059</v>
      </c>
    </row>
    <row r="21020" spans="1:8" ht="15" x14ac:dyDescent="0.2">
      <c r="A21020" s="733">
        <v>45551</v>
      </c>
      <c r="B21020" s="62" t="s">
        <v>12388</v>
      </c>
      <c r="C21020" s="62" t="s">
        <v>14240</v>
      </c>
      <c r="D21020" s="182" t="s">
        <v>14264</v>
      </c>
      <c r="E21020" s="125">
        <v>20000</v>
      </c>
      <c r="F21020" s="125"/>
      <c r="G21020" s="125">
        <f t="shared" si="336"/>
        <v>-20000</v>
      </c>
      <c r="H21020" s="704" t="s">
        <v>14059</v>
      </c>
    </row>
    <row r="21021" spans="1:8" ht="15" x14ac:dyDescent="0.2">
      <c r="A21021" s="1111">
        <v>45551</v>
      </c>
      <c r="B21021" s="1113" t="s">
        <v>13213</v>
      </c>
      <c r="C21021" s="1113" t="s">
        <v>5740</v>
      </c>
      <c r="D21021" s="1114" t="s">
        <v>369</v>
      </c>
      <c r="E21021" s="1115">
        <v>700</v>
      </c>
      <c r="F21021" s="1115"/>
      <c r="G21021" s="1115">
        <f t="shared" si="336"/>
        <v>-700</v>
      </c>
      <c r="H21021" s="1116" t="s">
        <v>14059</v>
      </c>
    </row>
    <row r="21022" spans="1:8" ht="15" x14ac:dyDescent="0.2">
      <c r="A21022" s="733">
        <v>45551</v>
      </c>
      <c r="B21022" s="62" t="s">
        <v>8864</v>
      </c>
      <c r="C21022" s="669" t="s">
        <v>12271</v>
      </c>
      <c r="D21022" s="905" t="s">
        <v>14345</v>
      </c>
      <c r="E21022" s="671">
        <v>20000</v>
      </c>
      <c r="F21022" s="125"/>
      <c r="G21022" s="125">
        <f t="shared" si="336"/>
        <v>-20000</v>
      </c>
      <c r="H21022" s="704" t="s">
        <v>14059</v>
      </c>
    </row>
    <row r="21023" spans="1:8" ht="15" x14ac:dyDescent="0.2">
      <c r="A21023" s="733">
        <v>45551</v>
      </c>
      <c r="B21023" s="62" t="s">
        <v>13213</v>
      </c>
      <c r="C21023" s="669" t="s">
        <v>12271</v>
      </c>
      <c r="D21023" s="905" t="s">
        <v>14345</v>
      </c>
      <c r="E21023" s="671">
        <v>85000</v>
      </c>
      <c r="F21023" s="125"/>
      <c r="G21023" s="125">
        <f t="shared" si="336"/>
        <v>-85000</v>
      </c>
      <c r="H21023" s="704" t="s">
        <v>14059</v>
      </c>
    </row>
    <row r="21024" spans="1:8" ht="15" x14ac:dyDescent="0.2">
      <c r="A21024" s="733">
        <v>45551</v>
      </c>
      <c r="B21024" s="62" t="s">
        <v>13098</v>
      </c>
      <c r="C21024" s="669" t="s">
        <v>12271</v>
      </c>
      <c r="D21024" s="905" t="s">
        <v>14345</v>
      </c>
      <c r="E21024" s="671">
        <v>35000</v>
      </c>
      <c r="F21024" s="125"/>
      <c r="G21024" s="125">
        <f t="shared" si="336"/>
        <v>-35000</v>
      </c>
      <c r="H21024" s="704" t="s">
        <v>14059</v>
      </c>
    </row>
    <row r="21025" spans="1:8" ht="15" x14ac:dyDescent="0.2">
      <c r="A21025" s="1111">
        <v>45551</v>
      </c>
      <c r="B21025" s="1113" t="s">
        <v>14012</v>
      </c>
      <c r="C21025" s="1113" t="s">
        <v>391</v>
      </c>
      <c r="D21025" s="1114" t="s">
        <v>14247</v>
      </c>
      <c r="E21025" s="1115">
        <v>5500</v>
      </c>
      <c r="F21025" s="1115"/>
      <c r="G21025" s="1115">
        <f t="shared" si="336"/>
        <v>-5500</v>
      </c>
      <c r="H21025" s="1116" t="s">
        <v>14059</v>
      </c>
    </row>
    <row r="21026" spans="1:8" ht="15" x14ac:dyDescent="0.2">
      <c r="A21026" s="733">
        <v>45551</v>
      </c>
      <c r="B21026" s="62" t="s">
        <v>14012</v>
      </c>
      <c r="C21026" s="62" t="s">
        <v>11442</v>
      </c>
      <c r="D21026" s="182" t="s">
        <v>14248</v>
      </c>
      <c r="E21026" s="125">
        <v>30000</v>
      </c>
      <c r="F21026" s="125"/>
      <c r="G21026" s="125">
        <f t="shared" si="336"/>
        <v>-30000</v>
      </c>
      <c r="H21026" s="704" t="s">
        <v>14059</v>
      </c>
    </row>
    <row r="21027" spans="1:8" ht="15" x14ac:dyDescent="0.2">
      <c r="A21027" s="733">
        <v>45551</v>
      </c>
      <c r="B21027" s="1047" t="s">
        <v>13240</v>
      </c>
      <c r="C21027" s="1047" t="s">
        <v>1229</v>
      </c>
      <c r="D21027" s="1050" t="s">
        <v>14249</v>
      </c>
      <c r="E21027" s="1049">
        <v>60000</v>
      </c>
      <c r="F21027" s="125"/>
      <c r="G21027" s="125">
        <f t="shared" si="336"/>
        <v>-60000</v>
      </c>
      <c r="H21027" s="704" t="s">
        <v>14059</v>
      </c>
    </row>
    <row r="21028" spans="1:8" ht="15" x14ac:dyDescent="0.2">
      <c r="A21028" s="733">
        <v>45551</v>
      </c>
      <c r="B21028" s="62" t="s">
        <v>11068</v>
      </c>
      <c r="C21028" s="669" t="s">
        <v>8384</v>
      </c>
      <c r="D21028" s="905" t="s">
        <v>14250</v>
      </c>
      <c r="E21028" s="671">
        <v>600000</v>
      </c>
      <c r="F21028" s="125"/>
      <c r="G21028" s="125">
        <f t="shared" si="336"/>
        <v>-600000</v>
      </c>
      <c r="H21028" s="704" t="s">
        <v>14059</v>
      </c>
    </row>
    <row r="21029" spans="1:8" ht="15" x14ac:dyDescent="0.2">
      <c r="A21029" s="733">
        <v>45551</v>
      </c>
      <c r="B21029" s="62" t="s">
        <v>12671</v>
      </c>
      <c r="C21029" s="669" t="s">
        <v>8384</v>
      </c>
      <c r="D21029" s="905" t="s">
        <v>14250</v>
      </c>
      <c r="E21029" s="671">
        <v>600000</v>
      </c>
      <c r="F21029" s="125"/>
      <c r="G21029" s="125">
        <f t="shared" si="336"/>
        <v>-600000</v>
      </c>
      <c r="H21029" s="704" t="s">
        <v>14059</v>
      </c>
    </row>
    <row r="21030" spans="1:8" ht="15" x14ac:dyDescent="0.2">
      <c r="A21030" s="733">
        <v>45551</v>
      </c>
      <c r="B21030" s="62" t="s">
        <v>13213</v>
      </c>
      <c r="C21030" s="669" t="s">
        <v>8384</v>
      </c>
      <c r="D21030" s="905" t="s">
        <v>14250</v>
      </c>
      <c r="E21030" s="671">
        <v>300000</v>
      </c>
      <c r="F21030" s="125"/>
      <c r="G21030" s="125">
        <f t="shared" si="336"/>
        <v>-300000</v>
      </c>
      <c r="H21030" s="704" t="s">
        <v>14059</v>
      </c>
    </row>
    <row r="21031" spans="1:8" ht="24" x14ac:dyDescent="0.2">
      <c r="A21031" s="733">
        <v>45551</v>
      </c>
      <c r="B21031" s="62" t="s">
        <v>15011</v>
      </c>
      <c r="C21031" s="62" t="s">
        <v>14253</v>
      </c>
      <c r="D21031" s="182" t="s">
        <v>14254</v>
      </c>
      <c r="E21031" s="125">
        <v>450000</v>
      </c>
      <c r="F21031" s="125"/>
      <c r="G21031" s="125">
        <f t="shared" si="336"/>
        <v>-450000</v>
      </c>
      <c r="H21031" s="704" t="s">
        <v>14059</v>
      </c>
    </row>
    <row r="21032" spans="1:8" ht="15" x14ac:dyDescent="0.2">
      <c r="A21032" s="733">
        <v>45551</v>
      </c>
      <c r="B21032" s="62" t="s">
        <v>11068</v>
      </c>
      <c r="C21032" s="62" t="s">
        <v>6782</v>
      </c>
      <c r="D21032" s="182" t="s">
        <v>14255</v>
      </c>
      <c r="E21032" s="125">
        <v>400000</v>
      </c>
      <c r="F21032" s="125"/>
      <c r="G21032" s="125">
        <f t="shared" si="336"/>
        <v>-400000</v>
      </c>
      <c r="H21032" s="704" t="s">
        <v>14059</v>
      </c>
    </row>
    <row r="21033" spans="1:8" ht="15" x14ac:dyDescent="0.2">
      <c r="A21033" s="733">
        <v>45551</v>
      </c>
      <c r="B21033" s="62" t="s">
        <v>13213</v>
      </c>
      <c r="C21033" s="62" t="s">
        <v>10972</v>
      </c>
      <c r="D21033" s="182" t="s">
        <v>14262</v>
      </c>
      <c r="E21033" s="125">
        <v>5320</v>
      </c>
      <c r="F21033" s="125"/>
      <c r="G21033" s="125">
        <f t="shared" si="336"/>
        <v>-5320</v>
      </c>
      <c r="H21033" s="704" t="s">
        <v>14059</v>
      </c>
    </row>
    <row r="21034" spans="1:8" ht="15" x14ac:dyDescent="0.2">
      <c r="A21034" s="733">
        <v>45551</v>
      </c>
      <c r="B21034" s="62" t="s">
        <v>13098</v>
      </c>
      <c r="C21034" s="62" t="s">
        <v>10972</v>
      </c>
      <c r="D21034" s="182" t="s">
        <v>14261</v>
      </c>
      <c r="E21034" s="125">
        <v>8610</v>
      </c>
      <c r="F21034" s="125"/>
      <c r="G21034" s="125">
        <f t="shared" si="336"/>
        <v>-8610</v>
      </c>
      <c r="H21034" s="704" t="s">
        <v>14059</v>
      </c>
    </row>
    <row r="21035" spans="1:8" ht="15" x14ac:dyDescent="0.2">
      <c r="A21035" s="1111">
        <v>45553</v>
      </c>
      <c r="B21035" s="1113" t="s">
        <v>103</v>
      </c>
      <c r="C21035" s="1113" t="s">
        <v>103</v>
      </c>
      <c r="D21035" s="1114" t="s">
        <v>10199</v>
      </c>
      <c r="E21035" s="1115">
        <v>3000</v>
      </c>
      <c r="F21035" s="1115"/>
      <c r="G21035" s="1115">
        <f t="shared" si="336"/>
        <v>-3000</v>
      </c>
      <c r="H21035" s="1116" t="s">
        <v>14059</v>
      </c>
    </row>
    <row r="21036" spans="1:8" ht="15" x14ac:dyDescent="0.2">
      <c r="A21036" s="1111">
        <v>45553</v>
      </c>
      <c r="B21036" s="1113" t="s">
        <v>11068</v>
      </c>
      <c r="C21036" s="1113" t="s">
        <v>5740</v>
      </c>
      <c r="D21036" s="1114" t="s">
        <v>14256</v>
      </c>
      <c r="E21036" s="1115">
        <v>700</v>
      </c>
      <c r="F21036" s="1115"/>
      <c r="G21036" s="1115">
        <f t="shared" si="336"/>
        <v>-700</v>
      </c>
      <c r="H21036" s="1116" t="s">
        <v>14059</v>
      </c>
    </row>
    <row r="21037" spans="1:8" ht="15" x14ac:dyDescent="0.2">
      <c r="A21037" s="1111">
        <v>45553</v>
      </c>
      <c r="B21037" s="1113" t="s">
        <v>103</v>
      </c>
      <c r="C21037" s="1113" t="s">
        <v>10972</v>
      </c>
      <c r="D21037" s="1114" t="s">
        <v>14257</v>
      </c>
      <c r="E21037" s="1115">
        <v>2100</v>
      </c>
      <c r="F21037" s="1115"/>
      <c r="G21037" s="1115">
        <f t="shared" si="336"/>
        <v>-2100</v>
      </c>
      <c r="H21037" s="1116" t="s">
        <v>14059</v>
      </c>
    </row>
    <row r="21038" spans="1:8" ht="15" x14ac:dyDescent="0.2">
      <c r="A21038" s="1111">
        <v>45553</v>
      </c>
      <c r="B21038" s="1113" t="s">
        <v>13213</v>
      </c>
      <c r="C21038" s="1113" t="s">
        <v>5740</v>
      </c>
      <c r="D21038" s="1114" t="s">
        <v>14258</v>
      </c>
      <c r="E21038" s="1115">
        <v>1000</v>
      </c>
      <c r="F21038" s="1115"/>
      <c r="G21038" s="1115">
        <f t="shared" si="336"/>
        <v>-1000</v>
      </c>
      <c r="H21038" s="1116" t="s">
        <v>14059</v>
      </c>
    </row>
    <row r="21039" spans="1:8" ht="15" x14ac:dyDescent="0.2">
      <c r="A21039" s="1111">
        <v>45553</v>
      </c>
      <c r="B21039" s="1113" t="s">
        <v>13213</v>
      </c>
      <c r="C21039" s="1113" t="s">
        <v>5740</v>
      </c>
      <c r="D21039" s="1114" t="s">
        <v>369</v>
      </c>
      <c r="E21039" s="1115">
        <v>3500</v>
      </c>
      <c r="F21039" s="1115"/>
      <c r="G21039" s="1115">
        <f t="shared" si="336"/>
        <v>-3500</v>
      </c>
      <c r="H21039" s="1116" t="s">
        <v>14059</v>
      </c>
    </row>
    <row r="21040" spans="1:8" ht="15" x14ac:dyDescent="0.2">
      <c r="A21040" s="733">
        <v>45553</v>
      </c>
      <c r="B21040" s="62" t="s">
        <v>11068</v>
      </c>
      <c r="C21040" s="62" t="s">
        <v>14259</v>
      </c>
      <c r="D21040" s="182" t="s">
        <v>14260</v>
      </c>
      <c r="E21040" s="125">
        <v>360000</v>
      </c>
      <c r="F21040" s="125"/>
      <c r="G21040" s="125">
        <f t="shared" si="336"/>
        <v>-360000</v>
      </c>
      <c r="H21040" s="704" t="s">
        <v>14059</v>
      </c>
    </row>
    <row r="21041" spans="1:8" ht="15" x14ac:dyDescent="0.2">
      <c r="A21041" s="733">
        <v>45553</v>
      </c>
      <c r="B21041" s="40" t="s">
        <v>13165</v>
      </c>
      <c r="C21041" s="62" t="s">
        <v>14251</v>
      </c>
      <c r="D21041" s="182" t="s">
        <v>14252</v>
      </c>
      <c r="E21041" s="125">
        <v>150000</v>
      </c>
      <c r="F21041" s="125"/>
      <c r="G21041" s="125">
        <f t="shared" si="336"/>
        <v>-150000</v>
      </c>
      <c r="H21041" s="704" t="s">
        <v>14059</v>
      </c>
    </row>
    <row r="21042" spans="1:8" ht="15" x14ac:dyDescent="0.2">
      <c r="A21042" s="733">
        <v>45553</v>
      </c>
      <c r="B21042" s="40" t="s">
        <v>13165</v>
      </c>
      <c r="C21042" s="62" t="s">
        <v>14251</v>
      </c>
      <c r="D21042" s="182" t="s">
        <v>14252</v>
      </c>
      <c r="E21042" s="125">
        <v>350000</v>
      </c>
      <c r="F21042" s="125"/>
      <c r="G21042" s="125">
        <f t="shared" si="336"/>
        <v>-350000</v>
      </c>
      <c r="H21042" s="704" t="s">
        <v>14059</v>
      </c>
    </row>
    <row r="21043" spans="1:8" ht="15" x14ac:dyDescent="0.2">
      <c r="A21043" s="733">
        <v>45553</v>
      </c>
      <c r="B21043" s="40" t="s">
        <v>6503</v>
      </c>
      <c r="C21043" s="62" t="s">
        <v>10972</v>
      </c>
      <c r="D21043" s="182" t="s">
        <v>14263</v>
      </c>
      <c r="E21043" s="125">
        <v>29460</v>
      </c>
      <c r="F21043" s="125"/>
      <c r="G21043" s="125">
        <f t="shared" si="336"/>
        <v>-29460</v>
      </c>
      <c r="H21043" s="704" t="s">
        <v>14059</v>
      </c>
    </row>
    <row r="21044" spans="1:8" ht="15" x14ac:dyDescent="0.2">
      <c r="A21044" s="733">
        <v>45554</v>
      </c>
      <c r="B21044" s="1068" t="s">
        <v>12048</v>
      </c>
      <c r="C21044" s="1047" t="s">
        <v>793</v>
      </c>
      <c r="D21044" s="1050" t="s">
        <v>14272</v>
      </c>
      <c r="E21044" s="1049">
        <v>30000</v>
      </c>
      <c r="F21044" s="125"/>
      <c r="G21044" s="125">
        <f t="shared" si="336"/>
        <v>-30000</v>
      </c>
      <c r="H21044" s="704" t="s">
        <v>14059</v>
      </c>
    </row>
    <row r="21045" spans="1:8" ht="15" x14ac:dyDescent="0.2">
      <c r="A21045" s="1111">
        <v>45554</v>
      </c>
      <c r="B21045" s="1112" t="s">
        <v>13213</v>
      </c>
      <c r="C21045" s="1113" t="s">
        <v>285</v>
      </c>
      <c r="D21045" s="1114" t="s">
        <v>13669</v>
      </c>
      <c r="E21045" s="1115">
        <v>2000</v>
      </c>
      <c r="F21045" s="1115"/>
      <c r="G21045" s="1115">
        <f t="shared" si="336"/>
        <v>-2000</v>
      </c>
      <c r="H21045" s="1116" t="s">
        <v>14059</v>
      </c>
    </row>
    <row r="21046" spans="1:8" ht="15" x14ac:dyDescent="0.2">
      <c r="A21046" s="1111">
        <v>45554</v>
      </c>
      <c r="B21046" s="1112" t="s">
        <v>13098</v>
      </c>
      <c r="C21046" s="1113" t="s">
        <v>391</v>
      </c>
      <c r="D21046" s="1114" t="s">
        <v>10294</v>
      </c>
      <c r="E21046" s="1115">
        <v>1500</v>
      </c>
      <c r="F21046" s="1115"/>
      <c r="G21046" s="1115">
        <f t="shared" si="336"/>
        <v>-1500</v>
      </c>
      <c r="H21046" s="1116" t="s">
        <v>14059</v>
      </c>
    </row>
    <row r="21047" spans="1:8" ht="15" x14ac:dyDescent="0.2">
      <c r="A21047" s="1111">
        <v>45554</v>
      </c>
      <c r="B21047" s="1112" t="s">
        <v>103</v>
      </c>
      <c r="C21047" s="1113" t="s">
        <v>103</v>
      </c>
      <c r="D21047" s="1114" t="s">
        <v>10199</v>
      </c>
      <c r="E21047" s="1115">
        <v>4000</v>
      </c>
      <c r="F21047" s="1115"/>
      <c r="G21047" s="1115">
        <f t="shared" si="336"/>
        <v>-4000</v>
      </c>
      <c r="H21047" s="1116" t="s">
        <v>14059</v>
      </c>
    </row>
    <row r="21048" spans="1:8" ht="15" x14ac:dyDescent="0.2">
      <c r="A21048" s="1111">
        <v>45554</v>
      </c>
      <c r="B21048" s="1112" t="s">
        <v>3944</v>
      </c>
      <c r="C21048" s="1113" t="s">
        <v>285</v>
      </c>
      <c r="D21048" s="1114" t="s">
        <v>14273</v>
      </c>
      <c r="E21048" s="1115">
        <v>500</v>
      </c>
      <c r="F21048" s="1115"/>
      <c r="G21048" s="1115">
        <f t="shared" si="336"/>
        <v>-500</v>
      </c>
      <c r="H21048" s="1116" t="s">
        <v>14059</v>
      </c>
    </row>
    <row r="21049" spans="1:8" ht="15" x14ac:dyDescent="0.2">
      <c r="A21049" s="733">
        <v>45554</v>
      </c>
      <c r="B21049" s="40" t="s">
        <v>13278</v>
      </c>
      <c r="C21049" s="62" t="s">
        <v>14057</v>
      </c>
      <c r="D21049" s="182" t="s">
        <v>14274</v>
      </c>
      <c r="E21049" s="125">
        <v>19150</v>
      </c>
      <c r="F21049" s="125"/>
      <c r="G21049" s="125">
        <f t="shared" si="336"/>
        <v>-19150</v>
      </c>
      <c r="H21049" s="704" t="s">
        <v>14059</v>
      </c>
    </row>
    <row r="21050" spans="1:8" ht="15" x14ac:dyDescent="0.2">
      <c r="A21050" s="1111">
        <v>45554</v>
      </c>
      <c r="B21050" s="1112" t="s">
        <v>12671</v>
      </c>
      <c r="C21050" s="1113" t="s">
        <v>5740</v>
      </c>
      <c r="D21050" s="1114" t="s">
        <v>369</v>
      </c>
      <c r="E21050" s="1115">
        <v>700</v>
      </c>
      <c r="F21050" s="1115"/>
      <c r="G21050" s="1115">
        <f t="shared" si="336"/>
        <v>-700</v>
      </c>
      <c r="H21050" s="1116" t="s">
        <v>14059</v>
      </c>
    </row>
    <row r="21051" spans="1:8" ht="15" x14ac:dyDescent="0.2">
      <c r="A21051" s="733">
        <v>45554</v>
      </c>
      <c r="B21051" s="40" t="s">
        <v>13418</v>
      </c>
      <c r="C21051" s="62" t="s">
        <v>10972</v>
      </c>
      <c r="D21051" s="182" t="s">
        <v>14275</v>
      </c>
      <c r="E21051" s="125">
        <v>18300</v>
      </c>
      <c r="F21051" s="125"/>
      <c r="G21051" s="125">
        <f t="shared" si="336"/>
        <v>-18300</v>
      </c>
      <c r="H21051" s="704" t="s">
        <v>14059</v>
      </c>
    </row>
    <row r="21052" spans="1:8" ht="15" x14ac:dyDescent="0.2">
      <c r="A21052" s="733">
        <v>45554</v>
      </c>
      <c r="B21052" s="40" t="s">
        <v>13213</v>
      </c>
      <c r="C21052" s="62" t="s">
        <v>10972</v>
      </c>
      <c r="D21052" s="182" t="s">
        <v>14170</v>
      </c>
      <c r="E21052" s="125">
        <v>9600</v>
      </c>
      <c r="F21052" s="125"/>
      <c r="G21052" s="125">
        <f t="shared" si="336"/>
        <v>-9600</v>
      </c>
      <c r="H21052" s="704" t="s">
        <v>14059</v>
      </c>
    </row>
    <row r="21053" spans="1:8" ht="15" x14ac:dyDescent="0.2">
      <c r="A21053" s="1111">
        <v>45554</v>
      </c>
      <c r="B21053" s="1112" t="s">
        <v>103</v>
      </c>
      <c r="C21053" s="1113" t="s">
        <v>391</v>
      </c>
      <c r="D21053" s="1114" t="s">
        <v>14292</v>
      </c>
      <c r="E21053" s="1115">
        <v>460</v>
      </c>
      <c r="F21053" s="1115"/>
      <c r="G21053" s="1115">
        <f t="shared" si="336"/>
        <v>-460</v>
      </c>
      <c r="H21053" s="1116" t="s">
        <v>14059</v>
      </c>
    </row>
    <row r="21054" spans="1:8" ht="15" x14ac:dyDescent="0.2">
      <c r="A21054" s="733">
        <v>45554</v>
      </c>
      <c r="B21054" s="40" t="s">
        <v>13098</v>
      </c>
      <c r="C21054" s="62" t="s">
        <v>10972</v>
      </c>
      <c r="D21054" s="182" t="s">
        <v>14293</v>
      </c>
      <c r="E21054" s="125">
        <v>500</v>
      </c>
      <c r="F21054" s="125"/>
      <c r="G21054" s="125">
        <f t="shared" si="336"/>
        <v>-500</v>
      </c>
      <c r="H21054" s="704" t="s">
        <v>14059</v>
      </c>
    </row>
    <row r="21055" spans="1:8" ht="15" x14ac:dyDescent="0.2">
      <c r="A21055" s="1111">
        <v>45554</v>
      </c>
      <c r="B21055" s="1117" t="s">
        <v>11068</v>
      </c>
      <c r="C21055" s="1118" t="s">
        <v>391</v>
      </c>
      <c r="D21055" s="1119" t="s">
        <v>14294</v>
      </c>
      <c r="E21055" s="1120">
        <v>1500</v>
      </c>
      <c r="F21055" s="1120"/>
      <c r="G21055" s="1120">
        <f t="shared" si="336"/>
        <v>-1500</v>
      </c>
      <c r="H21055" s="1121" t="s">
        <v>14059</v>
      </c>
    </row>
    <row r="21056" spans="1:8" ht="15" x14ac:dyDescent="0.2">
      <c r="A21056" s="1111">
        <v>45554</v>
      </c>
      <c r="B21056" s="1117" t="s">
        <v>11068</v>
      </c>
      <c r="C21056" s="1118" t="s">
        <v>5740</v>
      </c>
      <c r="D21056" s="1119" t="s">
        <v>14295</v>
      </c>
      <c r="E21056" s="1120">
        <v>500</v>
      </c>
      <c r="F21056" s="1120"/>
      <c r="G21056" s="1120">
        <f t="shared" si="336"/>
        <v>-500</v>
      </c>
      <c r="H21056" s="1121" t="s">
        <v>14059</v>
      </c>
    </row>
    <row r="21057" spans="1:8" ht="15" x14ac:dyDescent="0.2">
      <c r="A21057" s="733">
        <v>45554</v>
      </c>
      <c r="B21057" s="40" t="s">
        <v>103</v>
      </c>
      <c r="C21057" s="62" t="s">
        <v>391</v>
      </c>
      <c r="D21057" s="182" t="s">
        <v>14296</v>
      </c>
      <c r="E21057" s="125">
        <v>2000</v>
      </c>
      <c r="F21057" s="125"/>
      <c r="G21057" s="125">
        <f t="shared" si="336"/>
        <v>-2000</v>
      </c>
      <c r="H21057" s="704" t="s">
        <v>14059</v>
      </c>
    </row>
    <row r="21058" spans="1:8" ht="15" x14ac:dyDescent="0.2">
      <c r="A21058" s="733">
        <v>45554</v>
      </c>
      <c r="B21058" s="40" t="s">
        <v>13522</v>
      </c>
      <c r="C21058" s="62" t="s">
        <v>14</v>
      </c>
      <c r="D21058" s="182" t="s">
        <v>14041</v>
      </c>
      <c r="E21058" s="125">
        <v>50000</v>
      </c>
      <c r="F21058" s="125"/>
      <c r="G21058" s="125">
        <f t="shared" si="336"/>
        <v>-50000</v>
      </c>
      <c r="H21058" s="704" t="s">
        <v>14059</v>
      </c>
    </row>
    <row r="21059" spans="1:8" ht="15" x14ac:dyDescent="0.2">
      <c r="A21059" s="1111">
        <v>45555</v>
      </c>
      <c r="B21059" s="1112" t="s">
        <v>103</v>
      </c>
      <c r="C21059" s="1113" t="s">
        <v>103</v>
      </c>
      <c r="D21059" s="1114" t="s">
        <v>10199</v>
      </c>
      <c r="E21059" s="1115">
        <v>2000</v>
      </c>
      <c r="F21059" s="1115"/>
      <c r="G21059" s="1115">
        <f t="shared" si="336"/>
        <v>-2000</v>
      </c>
      <c r="H21059" s="1116" t="s">
        <v>14059</v>
      </c>
    </row>
    <row r="21060" spans="1:8" ht="15" x14ac:dyDescent="0.2">
      <c r="A21060" s="733">
        <v>45555</v>
      </c>
      <c r="B21060" s="40" t="s">
        <v>103</v>
      </c>
      <c r="C21060" s="62" t="s">
        <v>391</v>
      </c>
      <c r="D21060" s="182" t="s">
        <v>14297</v>
      </c>
      <c r="E21060" s="125">
        <v>500</v>
      </c>
      <c r="F21060" s="125"/>
      <c r="G21060" s="125">
        <f t="shared" si="336"/>
        <v>-500</v>
      </c>
      <c r="H21060" s="704" t="s">
        <v>14059</v>
      </c>
    </row>
    <row r="21061" spans="1:8" ht="15" x14ac:dyDescent="0.2">
      <c r="A21061" s="1111">
        <v>45555</v>
      </c>
      <c r="B21061" s="1112" t="s">
        <v>13213</v>
      </c>
      <c r="C21061" s="1113" t="s">
        <v>285</v>
      </c>
      <c r="D21061" s="1114" t="s">
        <v>13669</v>
      </c>
      <c r="E21061" s="1115">
        <v>900</v>
      </c>
      <c r="F21061" s="1115"/>
      <c r="G21061" s="1115">
        <f t="shared" si="336"/>
        <v>-900</v>
      </c>
      <c r="H21061" s="1116" t="s">
        <v>14059</v>
      </c>
    </row>
    <row r="21062" spans="1:8" ht="15" x14ac:dyDescent="0.2">
      <c r="A21062" s="733">
        <v>45555</v>
      </c>
      <c r="B21062" s="40" t="s">
        <v>12594</v>
      </c>
      <c r="C21062" s="62" t="s">
        <v>3103</v>
      </c>
      <c r="D21062" s="182" t="s">
        <v>14298</v>
      </c>
      <c r="E21062" s="125">
        <v>50000</v>
      </c>
      <c r="F21062" s="125"/>
      <c r="G21062" s="125">
        <f t="shared" ref="G21062:G21126" si="337">F21062-E21062</f>
        <v>-50000</v>
      </c>
      <c r="H21062" s="704" t="s">
        <v>14059</v>
      </c>
    </row>
    <row r="21063" spans="1:8" ht="15" x14ac:dyDescent="0.2">
      <c r="A21063" s="1111">
        <v>45555</v>
      </c>
      <c r="B21063" s="1112" t="s">
        <v>37</v>
      </c>
      <c r="C21063" s="1113" t="s">
        <v>10972</v>
      </c>
      <c r="D21063" s="1114" t="s">
        <v>14299</v>
      </c>
      <c r="E21063" s="1115">
        <v>3000</v>
      </c>
      <c r="F21063" s="1115"/>
      <c r="G21063" s="1115">
        <f t="shared" si="337"/>
        <v>-3000</v>
      </c>
      <c r="H21063" s="1116" t="s">
        <v>14059</v>
      </c>
    </row>
    <row r="21064" spans="1:8" ht="15" x14ac:dyDescent="0.2">
      <c r="A21064" s="733">
        <v>45555</v>
      </c>
      <c r="B21064" s="40" t="s">
        <v>13278</v>
      </c>
      <c r="C21064" s="62" t="s">
        <v>10972</v>
      </c>
      <c r="D21064" s="182" t="s">
        <v>14300</v>
      </c>
      <c r="E21064" s="125">
        <v>2000</v>
      </c>
      <c r="F21064" s="125"/>
      <c r="G21064" s="125">
        <f t="shared" si="337"/>
        <v>-2000</v>
      </c>
      <c r="H21064" s="704" t="s">
        <v>14059</v>
      </c>
    </row>
    <row r="21065" spans="1:8" ht="15" x14ac:dyDescent="0.2">
      <c r="A21065" s="733">
        <v>45555</v>
      </c>
      <c r="B21065" s="40" t="s">
        <v>12671</v>
      </c>
      <c r="C21065" s="62" t="s">
        <v>14301</v>
      </c>
      <c r="D21065" s="182" t="s">
        <v>14302</v>
      </c>
      <c r="E21065" s="125">
        <v>13500</v>
      </c>
      <c r="F21065" s="125"/>
      <c r="G21065" s="125">
        <f t="shared" si="337"/>
        <v>-13500</v>
      </c>
      <c r="H21065" s="704" t="s">
        <v>14059</v>
      </c>
    </row>
    <row r="21066" spans="1:8" ht="15" x14ac:dyDescent="0.2">
      <c r="A21066" s="1111">
        <v>45555</v>
      </c>
      <c r="B21066" s="1112" t="s">
        <v>13213</v>
      </c>
      <c r="C21066" s="1113" t="s">
        <v>550</v>
      </c>
      <c r="D21066" s="1114" t="s">
        <v>14303</v>
      </c>
      <c r="E21066" s="1115">
        <v>1000</v>
      </c>
      <c r="F21066" s="1115"/>
      <c r="G21066" s="1115">
        <f t="shared" si="337"/>
        <v>-1000</v>
      </c>
      <c r="H21066" s="1116" t="s">
        <v>14059</v>
      </c>
    </row>
    <row r="21067" spans="1:8" ht="15" x14ac:dyDescent="0.2">
      <c r="A21067" s="733">
        <v>45555</v>
      </c>
      <c r="B21067" s="40" t="s">
        <v>13213</v>
      </c>
      <c r="C21067" s="62" t="s">
        <v>14304</v>
      </c>
      <c r="D21067" s="182" t="s">
        <v>14305</v>
      </c>
      <c r="E21067" s="125">
        <v>14000</v>
      </c>
      <c r="F21067" s="125"/>
      <c r="G21067" s="125">
        <f t="shared" si="337"/>
        <v>-14000</v>
      </c>
      <c r="H21067" s="704" t="s">
        <v>14059</v>
      </c>
    </row>
    <row r="21068" spans="1:8" ht="15" x14ac:dyDescent="0.2">
      <c r="A21068" s="733">
        <v>45555</v>
      </c>
      <c r="B21068" s="40" t="s">
        <v>12783</v>
      </c>
      <c r="C21068" s="62" t="s">
        <v>12271</v>
      </c>
      <c r="D21068" s="182" t="s">
        <v>1156</v>
      </c>
      <c r="E21068" s="125">
        <v>15000</v>
      </c>
      <c r="F21068" s="125"/>
      <c r="G21068" s="125">
        <f t="shared" si="337"/>
        <v>-15000</v>
      </c>
      <c r="H21068" s="704" t="s">
        <v>14059</v>
      </c>
    </row>
    <row r="21069" spans="1:8" ht="15" x14ac:dyDescent="0.2">
      <c r="A21069" s="733">
        <v>45555</v>
      </c>
      <c r="B21069" s="40" t="s">
        <v>13418</v>
      </c>
      <c r="C21069" s="62" t="s">
        <v>14306</v>
      </c>
      <c r="D21069" s="182" t="s">
        <v>14307</v>
      </c>
      <c r="E21069" s="125">
        <v>60000</v>
      </c>
      <c r="F21069" s="125"/>
      <c r="G21069" s="125">
        <f t="shared" si="337"/>
        <v>-60000</v>
      </c>
      <c r="H21069" s="704" t="s">
        <v>14059</v>
      </c>
    </row>
    <row r="21070" spans="1:8" ht="15" x14ac:dyDescent="0.2">
      <c r="A21070" s="733">
        <v>45555</v>
      </c>
      <c r="B21070" s="40" t="s">
        <v>13418</v>
      </c>
      <c r="C21070" s="62" t="s">
        <v>14306</v>
      </c>
      <c r="D21070" s="182" t="s">
        <v>14308</v>
      </c>
      <c r="E21070" s="125">
        <v>40000</v>
      </c>
      <c r="F21070" s="125"/>
      <c r="G21070" s="125">
        <f t="shared" si="337"/>
        <v>-40000</v>
      </c>
      <c r="H21070" s="704" t="s">
        <v>14059</v>
      </c>
    </row>
    <row r="21071" spans="1:8" ht="15" x14ac:dyDescent="0.2">
      <c r="A21071" s="733">
        <v>45555</v>
      </c>
      <c r="B21071" s="40" t="s">
        <v>14235</v>
      </c>
      <c r="C21071" s="62" t="s">
        <v>14312</v>
      </c>
      <c r="D21071" s="182" t="s">
        <v>14311</v>
      </c>
      <c r="E21071" s="125">
        <v>200000</v>
      </c>
      <c r="F21071" s="125"/>
      <c r="G21071" s="125">
        <f t="shared" si="337"/>
        <v>-200000</v>
      </c>
      <c r="H21071" s="704" t="s">
        <v>14059</v>
      </c>
    </row>
    <row r="21072" spans="1:8" ht="15" x14ac:dyDescent="0.2">
      <c r="A21072" s="733">
        <v>45555</v>
      </c>
      <c r="B21072" s="40" t="s">
        <v>11068</v>
      </c>
      <c r="C21072" s="62" t="s">
        <v>10972</v>
      </c>
      <c r="D21072" s="182" t="s">
        <v>13912</v>
      </c>
      <c r="E21072" s="125">
        <v>9500</v>
      </c>
      <c r="F21072" s="125"/>
      <c r="G21072" s="125">
        <f t="shared" si="337"/>
        <v>-9500</v>
      </c>
      <c r="H21072" s="704" t="s">
        <v>14059</v>
      </c>
    </row>
    <row r="21073" spans="1:8" ht="24" x14ac:dyDescent="0.2">
      <c r="A21073" s="733">
        <v>45556</v>
      </c>
      <c r="B21073" s="40" t="s">
        <v>3945</v>
      </c>
      <c r="C21073" s="62" t="s">
        <v>14309</v>
      </c>
      <c r="D21073" s="182" t="s">
        <v>14310</v>
      </c>
      <c r="E21073" s="125">
        <v>78000</v>
      </c>
      <c r="F21073" s="125"/>
      <c r="G21073" s="125">
        <f t="shared" si="337"/>
        <v>-78000</v>
      </c>
      <c r="H21073" s="704" t="s">
        <v>14059</v>
      </c>
    </row>
    <row r="21074" spans="1:8" ht="15" x14ac:dyDescent="0.2">
      <c r="A21074" s="1111">
        <v>45556</v>
      </c>
      <c r="B21074" s="1112" t="s">
        <v>103</v>
      </c>
      <c r="C21074" s="1113" t="s">
        <v>103</v>
      </c>
      <c r="D21074" s="1114" t="s">
        <v>10199</v>
      </c>
      <c r="E21074" s="1115">
        <v>5000</v>
      </c>
      <c r="F21074" s="1115"/>
      <c r="G21074" s="1115">
        <f t="shared" si="337"/>
        <v>-5000</v>
      </c>
      <c r="H21074" s="1116" t="s">
        <v>14059</v>
      </c>
    </row>
    <row r="21075" spans="1:8" ht="15" x14ac:dyDescent="0.2">
      <c r="A21075" s="1111">
        <v>45556</v>
      </c>
      <c r="B21075" s="1112" t="s">
        <v>13213</v>
      </c>
      <c r="C21075" s="1113" t="s">
        <v>10972</v>
      </c>
      <c r="D21075" s="1114" t="s">
        <v>14334</v>
      </c>
      <c r="E21075" s="1115">
        <v>3000</v>
      </c>
      <c r="F21075" s="1115"/>
      <c r="G21075" s="1115">
        <f t="shared" si="337"/>
        <v>-3000</v>
      </c>
      <c r="H21075" s="1116" t="s">
        <v>14059</v>
      </c>
    </row>
    <row r="21076" spans="1:8" ht="15" x14ac:dyDescent="0.2">
      <c r="A21076" s="733">
        <v>45556</v>
      </c>
      <c r="B21076" s="40" t="s">
        <v>14335</v>
      </c>
      <c r="C21076" s="62" t="s">
        <v>10972</v>
      </c>
      <c r="D21076" s="182" t="s">
        <v>14336</v>
      </c>
      <c r="E21076" s="125">
        <v>163190</v>
      </c>
      <c r="F21076" s="125"/>
      <c r="G21076" s="125">
        <f t="shared" si="337"/>
        <v>-163190</v>
      </c>
      <c r="H21076" s="704" t="s">
        <v>14059</v>
      </c>
    </row>
    <row r="21077" spans="1:8" ht="15" x14ac:dyDescent="0.2">
      <c r="A21077" s="733">
        <v>45556</v>
      </c>
      <c r="B21077" s="40" t="s">
        <v>14335</v>
      </c>
      <c r="C21077" s="62" t="s">
        <v>10972</v>
      </c>
      <c r="D21077" s="182" t="s">
        <v>14337</v>
      </c>
      <c r="E21077" s="125">
        <v>4500</v>
      </c>
      <c r="F21077" s="125"/>
      <c r="G21077" s="125">
        <f t="shared" si="337"/>
        <v>-4500</v>
      </c>
      <c r="H21077" s="704" t="s">
        <v>14059</v>
      </c>
    </row>
    <row r="21078" spans="1:8" ht="15" x14ac:dyDescent="0.2">
      <c r="A21078" s="733">
        <v>45556</v>
      </c>
      <c r="B21078" s="40" t="s">
        <v>14335</v>
      </c>
      <c r="C21078" s="62" t="s">
        <v>10972</v>
      </c>
      <c r="D21078" s="182" t="s">
        <v>14338</v>
      </c>
      <c r="E21078" s="125">
        <v>19100</v>
      </c>
      <c r="F21078" s="125"/>
      <c r="G21078" s="125">
        <f t="shared" si="337"/>
        <v>-19100</v>
      </c>
      <c r="H21078" s="704" t="s">
        <v>14059</v>
      </c>
    </row>
    <row r="21079" spans="1:8" ht="15" x14ac:dyDescent="0.2">
      <c r="A21079" s="733">
        <v>45556</v>
      </c>
      <c r="B21079" s="40" t="s">
        <v>14335</v>
      </c>
      <c r="C21079" s="62" t="s">
        <v>10972</v>
      </c>
      <c r="D21079" s="182" t="s">
        <v>1616</v>
      </c>
      <c r="E21079" s="125">
        <v>550</v>
      </c>
      <c r="F21079" s="125"/>
      <c r="G21079" s="125">
        <f t="shared" si="337"/>
        <v>-550</v>
      </c>
      <c r="H21079" s="704" t="s">
        <v>14059</v>
      </c>
    </row>
    <row r="21080" spans="1:8" ht="15" x14ac:dyDescent="0.2">
      <c r="A21080" s="733">
        <v>45556</v>
      </c>
      <c r="B21080" s="40" t="s">
        <v>12783</v>
      </c>
      <c r="C21080" s="62" t="s">
        <v>10972</v>
      </c>
      <c r="D21080" s="182" t="s">
        <v>14339</v>
      </c>
      <c r="E21080" s="125">
        <v>850</v>
      </c>
      <c r="F21080" s="125"/>
      <c r="G21080" s="125">
        <f t="shared" si="337"/>
        <v>-850</v>
      </c>
      <c r="H21080" s="704" t="s">
        <v>14059</v>
      </c>
    </row>
    <row r="21081" spans="1:8" ht="15" x14ac:dyDescent="0.2">
      <c r="A21081" s="733">
        <v>45556</v>
      </c>
      <c r="B21081" s="40" t="s">
        <v>14335</v>
      </c>
      <c r="C21081" s="62" t="s">
        <v>10972</v>
      </c>
      <c r="D21081" s="182" t="s">
        <v>12393</v>
      </c>
      <c r="E21081" s="125">
        <v>550</v>
      </c>
      <c r="F21081" s="125"/>
      <c r="G21081" s="125">
        <f t="shared" si="337"/>
        <v>-550</v>
      </c>
      <c r="H21081" s="704" t="s">
        <v>14059</v>
      </c>
    </row>
    <row r="21082" spans="1:8" ht="15" x14ac:dyDescent="0.2">
      <c r="A21082" s="1111">
        <v>45556</v>
      </c>
      <c r="B21082" s="1112" t="s">
        <v>14335</v>
      </c>
      <c r="C21082" s="1113" t="s">
        <v>5740</v>
      </c>
      <c r="D21082" s="1114" t="s">
        <v>369</v>
      </c>
      <c r="E21082" s="1115">
        <v>1000</v>
      </c>
      <c r="F21082" s="1115"/>
      <c r="G21082" s="1115">
        <f t="shared" si="337"/>
        <v>-1000</v>
      </c>
      <c r="H21082" s="1116" t="s">
        <v>14059</v>
      </c>
    </row>
    <row r="21083" spans="1:8" ht="15" x14ac:dyDescent="0.2">
      <c r="A21083" s="1111">
        <v>45556</v>
      </c>
      <c r="B21083" s="1112" t="s">
        <v>14340</v>
      </c>
      <c r="C21083" s="1113" t="s">
        <v>3078</v>
      </c>
      <c r="D21083" s="1114" t="s">
        <v>14341</v>
      </c>
      <c r="E21083" s="1115">
        <v>4100</v>
      </c>
      <c r="F21083" s="1115"/>
      <c r="G21083" s="1115">
        <f t="shared" si="337"/>
        <v>-4100</v>
      </c>
      <c r="H21083" s="1116" t="s">
        <v>14059</v>
      </c>
    </row>
    <row r="21084" spans="1:8" ht="15" x14ac:dyDescent="0.2">
      <c r="A21084" s="733">
        <v>45556</v>
      </c>
      <c r="B21084" s="40" t="s">
        <v>12594</v>
      </c>
      <c r="C21084" s="62" t="s">
        <v>11442</v>
      </c>
      <c r="D21084" s="182" t="s">
        <v>14342</v>
      </c>
      <c r="E21084" s="125">
        <v>150000</v>
      </c>
      <c r="F21084" s="125"/>
      <c r="G21084" s="125">
        <f t="shared" si="337"/>
        <v>-150000</v>
      </c>
      <c r="H21084" s="704" t="s">
        <v>14059</v>
      </c>
    </row>
    <row r="21085" spans="1:8" ht="15" x14ac:dyDescent="0.2">
      <c r="A21085" s="1111">
        <v>45556</v>
      </c>
      <c r="B21085" s="1112" t="s">
        <v>13213</v>
      </c>
      <c r="C21085" s="1113" t="s">
        <v>5740</v>
      </c>
      <c r="D21085" s="1114" t="s">
        <v>369</v>
      </c>
      <c r="E21085" s="1115">
        <v>3000</v>
      </c>
      <c r="F21085" s="1115"/>
      <c r="G21085" s="1115">
        <f t="shared" si="337"/>
        <v>-3000</v>
      </c>
      <c r="H21085" s="1116" t="s">
        <v>14059</v>
      </c>
    </row>
    <row r="21086" spans="1:8" ht="15" x14ac:dyDescent="0.2">
      <c r="A21086" s="733">
        <v>45556</v>
      </c>
      <c r="B21086" s="40" t="s">
        <v>13213</v>
      </c>
      <c r="C21086" s="62" t="s">
        <v>10972</v>
      </c>
      <c r="D21086" s="182" t="s">
        <v>4308</v>
      </c>
      <c r="E21086" s="125">
        <v>14115</v>
      </c>
      <c r="F21086" s="125"/>
      <c r="G21086" s="125">
        <f t="shared" si="337"/>
        <v>-14115</v>
      </c>
      <c r="H21086" s="704" t="s">
        <v>14059</v>
      </c>
    </row>
    <row r="21087" spans="1:8" ht="15" x14ac:dyDescent="0.2">
      <c r="A21087" s="733">
        <v>45556</v>
      </c>
      <c r="B21087" s="40" t="s">
        <v>12671</v>
      </c>
      <c r="C21087" s="62" t="s">
        <v>13769</v>
      </c>
      <c r="D21087" s="182" t="s">
        <v>14313</v>
      </c>
      <c r="E21087" s="125">
        <v>100000</v>
      </c>
      <c r="F21087" s="125"/>
      <c r="G21087" s="125">
        <f t="shared" si="337"/>
        <v>-100000</v>
      </c>
      <c r="H21087" s="704" t="s">
        <v>14059</v>
      </c>
    </row>
    <row r="21088" spans="1:8" ht="15" x14ac:dyDescent="0.2">
      <c r="A21088" s="733">
        <v>45556</v>
      </c>
      <c r="B21088" s="40" t="s">
        <v>13418</v>
      </c>
      <c r="C21088" s="62" t="s">
        <v>14314</v>
      </c>
      <c r="D21088" s="182" t="s">
        <v>14315</v>
      </c>
      <c r="E21088" s="125">
        <v>150000</v>
      </c>
      <c r="F21088" s="125"/>
      <c r="G21088" s="125">
        <f t="shared" si="337"/>
        <v>-150000</v>
      </c>
      <c r="H21088" s="704" t="s">
        <v>14059</v>
      </c>
    </row>
    <row r="21089" spans="1:8" ht="15" x14ac:dyDescent="0.2">
      <c r="A21089" s="733">
        <v>45556</v>
      </c>
      <c r="B21089" s="40" t="s">
        <v>13098</v>
      </c>
      <c r="C21089" s="62" t="s">
        <v>14314</v>
      </c>
      <c r="D21089" s="182" t="s">
        <v>14316</v>
      </c>
      <c r="E21089" s="125">
        <v>55000</v>
      </c>
      <c r="F21089" s="125"/>
      <c r="G21089" s="125">
        <f t="shared" si="337"/>
        <v>-55000</v>
      </c>
      <c r="H21089" s="704" t="s">
        <v>14059</v>
      </c>
    </row>
    <row r="21090" spans="1:8" ht="24" x14ac:dyDescent="0.2">
      <c r="A21090" s="733">
        <v>45556</v>
      </c>
      <c r="B21090" s="62" t="s">
        <v>12594</v>
      </c>
      <c r="C21090" s="62" t="s">
        <v>14319</v>
      </c>
      <c r="D21090" s="182" t="s">
        <v>14318</v>
      </c>
      <c r="E21090" s="125">
        <v>500000</v>
      </c>
      <c r="F21090" s="125"/>
      <c r="G21090" s="125">
        <f t="shared" si="337"/>
        <v>-500000</v>
      </c>
      <c r="H21090" s="704" t="s">
        <v>14059</v>
      </c>
    </row>
    <row r="21091" spans="1:8" ht="15" x14ac:dyDescent="0.2">
      <c r="A21091" s="1111">
        <v>45558</v>
      </c>
      <c r="B21091" s="1112" t="s">
        <v>13098</v>
      </c>
      <c r="C21091" s="1113" t="s">
        <v>5740</v>
      </c>
      <c r="D21091" s="1114" t="s">
        <v>369</v>
      </c>
      <c r="E21091" s="1115">
        <v>2500</v>
      </c>
      <c r="F21091" s="1115"/>
      <c r="G21091" s="1115">
        <f t="shared" si="337"/>
        <v>-2500</v>
      </c>
      <c r="H21091" s="1116" t="s">
        <v>14059</v>
      </c>
    </row>
    <row r="21092" spans="1:8" ht="15" x14ac:dyDescent="0.2">
      <c r="A21092" s="1111">
        <v>45558</v>
      </c>
      <c r="B21092" s="1112" t="s">
        <v>12671</v>
      </c>
      <c r="C21092" s="1113" t="s">
        <v>5740</v>
      </c>
      <c r="D21092" s="1114" t="s">
        <v>369</v>
      </c>
      <c r="E21092" s="1115">
        <v>2000</v>
      </c>
      <c r="F21092" s="1115"/>
      <c r="G21092" s="1115">
        <f t="shared" si="337"/>
        <v>-2000</v>
      </c>
      <c r="H21092" s="1116" t="s">
        <v>14059</v>
      </c>
    </row>
    <row r="21093" spans="1:8" ht="15" x14ac:dyDescent="0.2">
      <c r="A21093" s="1111">
        <v>45558</v>
      </c>
      <c r="B21093" s="1112" t="s">
        <v>13639</v>
      </c>
      <c r="C21093" s="1113" t="s">
        <v>5740</v>
      </c>
      <c r="D21093" s="1114" t="s">
        <v>369</v>
      </c>
      <c r="E21093" s="1115">
        <v>3000</v>
      </c>
      <c r="F21093" s="1115"/>
      <c r="G21093" s="1115">
        <f t="shared" si="337"/>
        <v>-3000</v>
      </c>
      <c r="H21093" s="1116" t="s">
        <v>14059</v>
      </c>
    </row>
    <row r="21094" spans="1:8" ht="15" x14ac:dyDescent="0.2">
      <c r="A21094" s="1111">
        <v>45558</v>
      </c>
      <c r="B21094" s="1112" t="s">
        <v>103</v>
      </c>
      <c r="C21094" s="1113" t="s">
        <v>103</v>
      </c>
      <c r="D21094" s="1114" t="s">
        <v>10199</v>
      </c>
      <c r="E21094" s="1115">
        <v>4000</v>
      </c>
      <c r="F21094" s="1115"/>
      <c r="G21094" s="1115">
        <f t="shared" si="337"/>
        <v>-4000</v>
      </c>
      <c r="H21094" s="1116" t="s">
        <v>14059</v>
      </c>
    </row>
    <row r="21095" spans="1:8" ht="15" x14ac:dyDescent="0.2">
      <c r="A21095" s="1111">
        <v>45558</v>
      </c>
      <c r="B21095" s="1112" t="s">
        <v>13639</v>
      </c>
      <c r="C21095" s="1113" t="s">
        <v>285</v>
      </c>
      <c r="D21095" s="1114" t="s">
        <v>13669</v>
      </c>
      <c r="E21095" s="1115">
        <v>1000</v>
      </c>
      <c r="F21095" s="1115"/>
      <c r="G21095" s="1115">
        <f t="shared" si="337"/>
        <v>-1000</v>
      </c>
      <c r="H21095" s="1116" t="s">
        <v>14059</v>
      </c>
    </row>
    <row r="21096" spans="1:8" ht="15" x14ac:dyDescent="0.2">
      <c r="A21096" s="733">
        <v>45558</v>
      </c>
      <c r="B21096" s="62" t="s">
        <v>12671</v>
      </c>
      <c r="C21096" s="565" t="s">
        <v>3144</v>
      </c>
      <c r="D21096" s="873" t="s">
        <v>14344</v>
      </c>
      <c r="E21096" s="566">
        <v>34129</v>
      </c>
      <c r="F21096" s="125"/>
      <c r="G21096" s="125">
        <f t="shared" si="337"/>
        <v>-34129</v>
      </c>
      <c r="H21096" s="704" t="s">
        <v>14059</v>
      </c>
    </row>
    <row r="21097" spans="1:8" ht="15" x14ac:dyDescent="0.2">
      <c r="A21097" s="733">
        <v>45558</v>
      </c>
      <c r="B21097" s="62" t="s">
        <v>13213</v>
      </c>
      <c r="C21097" s="565" t="s">
        <v>3144</v>
      </c>
      <c r="D21097" s="873" t="s">
        <v>14344</v>
      </c>
      <c r="E21097" s="566">
        <v>34128</v>
      </c>
      <c r="F21097" s="125"/>
      <c r="G21097" s="125">
        <f t="shared" si="337"/>
        <v>-34128</v>
      </c>
      <c r="H21097" s="704" t="s">
        <v>14059</v>
      </c>
    </row>
    <row r="21098" spans="1:8" ht="15" x14ac:dyDescent="0.2">
      <c r="A21098" s="733">
        <v>45558</v>
      </c>
      <c r="B21098" s="62" t="s">
        <v>13240</v>
      </c>
      <c r="C21098" s="565" t="s">
        <v>3144</v>
      </c>
      <c r="D21098" s="873" t="s">
        <v>14344</v>
      </c>
      <c r="E21098" s="566">
        <v>34128</v>
      </c>
      <c r="F21098" s="125"/>
      <c r="G21098" s="125">
        <f t="shared" si="337"/>
        <v>-34128</v>
      </c>
      <c r="H21098" s="704" t="s">
        <v>14059</v>
      </c>
    </row>
    <row r="21099" spans="1:8" ht="15" x14ac:dyDescent="0.2">
      <c r="A21099" s="733">
        <v>45558</v>
      </c>
      <c r="B21099" s="62" t="s">
        <v>13098</v>
      </c>
      <c r="C21099" s="565" t="s">
        <v>3144</v>
      </c>
      <c r="D21099" s="873" t="s">
        <v>14344</v>
      </c>
      <c r="E21099" s="566">
        <v>34128</v>
      </c>
      <c r="F21099" s="125"/>
      <c r="G21099" s="125">
        <f t="shared" si="337"/>
        <v>-34128</v>
      </c>
      <c r="H21099" s="704" t="s">
        <v>14059</v>
      </c>
    </row>
    <row r="21100" spans="1:8" ht="15" x14ac:dyDescent="0.2">
      <c r="A21100" s="733">
        <v>45558</v>
      </c>
      <c r="B21100" s="62" t="s">
        <v>14124</v>
      </c>
      <c r="C21100" s="565" t="s">
        <v>3144</v>
      </c>
      <c r="D21100" s="873" t="s">
        <v>14344</v>
      </c>
      <c r="E21100" s="566">
        <v>34129</v>
      </c>
      <c r="F21100" s="125"/>
      <c r="G21100" s="125">
        <f t="shared" si="337"/>
        <v>-34129</v>
      </c>
      <c r="H21100" s="704" t="s">
        <v>14059</v>
      </c>
    </row>
    <row r="21101" spans="1:8" ht="15" x14ac:dyDescent="0.2">
      <c r="A21101" s="733">
        <v>45558</v>
      </c>
      <c r="B21101" s="62" t="s">
        <v>12388</v>
      </c>
      <c r="C21101" s="565" t="s">
        <v>3144</v>
      </c>
      <c r="D21101" s="873" t="s">
        <v>14344</v>
      </c>
      <c r="E21101" s="566">
        <v>34129</v>
      </c>
      <c r="F21101" s="125"/>
      <c r="G21101" s="125">
        <f t="shared" si="337"/>
        <v>-34129</v>
      </c>
      <c r="H21101" s="704" t="s">
        <v>14059</v>
      </c>
    </row>
    <row r="21102" spans="1:8" ht="15" x14ac:dyDescent="0.2">
      <c r="A21102" s="733">
        <v>45558</v>
      </c>
      <c r="B21102" s="62" t="s">
        <v>11068</v>
      </c>
      <c r="C21102" s="565" t="s">
        <v>3144</v>
      </c>
      <c r="D21102" s="873" t="s">
        <v>14344</v>
      </c>
      <c r="E21102" s="566">
        <v>34129</v>
      </c>
      <c r="F21102" s="125"/>
      <c r="G21102" s="125">
        <f t="shared" si="337"/>
        <v>-34129</v>
      </c>
      <c r="H21102" s="704" t="s">
        <v>14059</v>
      </c>
    </row>
    <row r="21103" spans="1:8" ht="15" x14ac:dyDescent="0.2">
      <c r="A21103" s="733">
        <v>45558</v>
      </c>
      <c r="B21103" s="62" t="s">
        <v>12783</v>
      </c>
      <c r="C21103" s="62" t="s">
        <v>13543</v>
      </c>
      <c r="D21103" s="182" t="s">
        <v>14343</v>
      </c>
      <c r="E21103" s="125">
        <v>100000</v>
      </c>
      <c r="F21103" s="125"/>
      <c r="G21103" s="125">
        <f t="shared" si="337"/>
        <v>-100000</v>
      </c>
      <c r="H21103" s="704" t="s">
        <v>14059</v>
      </c>
    </row>
    <row r="21104" spans="1:8" ht="15" x14ac:dyDescent="0.2">
      <c r="A21104" s="1081">
        <v>45559</v>
      </c>
      <c r="B21104" s="1082" t="s">
        <v>12671</v>
      </c>
      <c r="C21104" s="1082" t="s">
        <v>10972</v>
      </c>
      <c r="D21104" s="1125" t="s">
        <v>14126</v>
      </c>
      <c r="E21104" s="1083">
        <v>1450</v>
      </c>
      <c r="F21104" s="1083"/>
      <c r="G21104" s="1083">
        <f t="shared" si="337"/>
        <v>-1450</v>
      </c>
      <c r="H21104" s="1084" t="s">
        <v>14059</v>
      </c>
    </row>
    <row r="21105" spans="1:8" ht="15" x14ac:dyDescent="0.2">
      <c r="A21105" s="1111">
        <v>45559</v>
      </c>
      <c r="B21105" s="1113" t="s">
        <v>14340</v>
      </c>
      <c r="C21105" s="1113" t="s">
        <v>14352</v>
      </c>
      <c r="D21105" s="1114" t="s">
        <v>14353</v>
      </c>
      <c r="E21105" s="1115">
        <v>10000</v>
      </c>
      <c r="F21105" s="1115"/>
      <c r="G21105" s="1115">
        <f t="shared" si="337"/>
        <v>-10000</v>
      </c>
      <c r="H21105" s="1116" t="s">
        <v>14059</v>
      </c>
    </row>
    <row r="21106" spans="1:8" ht="15" x14ac:dyDescent="0.2">
      <c r="A21106" s="1111">
        <v>45559</v>
      </c>
      <c r="B21106" s="1113" t="s">
        <v>103</v>
      </c>
      <c r="C21106" s="1113" t="s">
        <v>391</v>
      </c>
      <c r="D21106" s="1114" t="s">
        <v>10199</v>
      </c>
      <c r="E21106" s="1115">
        <v>3000</v>
      </c>
      <c r="F21106" s="1115"/>
      <c r="G21106" s="1115">
        <f t="shared" si="337"/>
        <v>-3000</v>
      </c>
      <c r="H21106" s="1116" t="s">
        <v>14059</v>
      </c>
    </row>
    <row r="21107" spans="1:8" ht="15" x14ac:dyDescent="0.2">
      <c r="A21107" s="1111">
        <v>45559</v>
      </c>
      <c r="B21107" s="1113" t="s">
        <v>11068</v>
      </c>
      <c r="C21107" s="1113" t="s">
        <v>2216</v>
      </c>
      <c r="D21107" s="1114" t="s">
        <v>14354</v>
      </c>
      <c r="E21107" s="1115">
        <v>2000</v>
      </c>
      <c r="F21107" s="1115"/>
      <c r="G21107" s="1115">
        <f t="shared" si="337"/>
        <v>-2000</v>
      </c>
      <c r="H21107" s="1116" t="s">
        <v>14059</v>
      </c>
    </row>
    <row r="21108" spans="1:8" ht="15" x14ac:dyDescent="0.2">
      <c r="A21108" s="733">
        <v>45559</v>
      </c>
      <c r="B21108" s="62" t="s">
        <v>13213</v>
      </c>
      <c r="C21108" s="62" t="s">
        <v>10972</v>
      </c>
      <c r="D21108" s="182" t="s">
        <v>14355</v>
      </c>
      <c r="E21108" s="125">
        <v>1450</v>
      </c>
      <c r="F21108" s="125"/>
      <c r="G21108" s="125">
        <f t="shared" si="337"/>
        <v>-1450</v>
      </c>
      <c r="H21108" s="704" t="s">
        <v>14059</v>
      </c>
    </row>
    <row r="21109" spans="1:8" ht="15" x14ac:dyDescent="0.2">
      <c r="A21109" s="1111">
        <v>45559</v>
      </c>
      <c r="B21109" s="1113" t="s">
        <v>13213</v>
      </c>
      <c r="C21109" s="1113" t="s">
        <v>285</v>
      </c>
      <c r="D21109" s="1114" t="s">
        <v>13829</v>
      </c>
      <c r="E21109" s="1115">
        <v>1500</v>
      </c>
      <c r="F21109" s="1115"/>
      <c r="G21109" s="1115">
        <f t="shared" si="337"/>
        <v>-1500</v>
      </c>
      <c r="H21109" s="1116" t="s">
        <v>14059</v>
      </c>
    </row>
    <row r="21110" spans="1:8" ht="15" x14ac:dyDescent="0.2">
      <c r="A21110" s="1111">
        <v>45559</v>
      </c>
      <c r="B21110" s="1113" t="s">
        <v>25</v>
      </c>
      <c r="C21110" s="1113" t="s">
        <v>8141</v>
      </c>
      <c r="D21110" s="1114" t="s">
        <v>14356</v>
      </c>
      <c r="E21110" s="1115">
        <v>55825</v>
      </c>
      <c r="F21110" s="1115"/>
      <c r="G21110" s="1115">
        <f t="shared" si="337"/>
        <v>-55825</v>
      </c>
      <c r="H21110" s="1116" t="s">
        <v>14059</v>
      </c>
    </row>
    <row r="21111" spans="1:8" ht="15" x14ac:dyDescent="0.2">
      <c r="A21111" s="1111">
        <v>45559</v>
      </c>
      <c r="B21111" s="1113" t="s">
        <v>103</v>
      </c>
      <c r="C21111" s="1113" t="s">
        <v>8141</v>
      </c>
      <c r="D21111" s="1114" t="s">
        <v>14356</v>
      </c>
      <c r="E21111" s="1115">
        <v>82386</v>
      </c>
      <c r="F21111" s="1115"/>
      <c r="G21111" s="1115">
        <f t="shared" si="337"/>
        <v>-82386</v>
      </c>
      <c r="H21111" s="1116" t="s">
        <v>14059</v>
      </c>
    </row>
    <row r="21112" spans="1:8" ht="15" x14ac:dyDescent="0.2">
      <c r="A21112" s="733">
        <v>45559</v>
      </c>
      <c r="B21112" s="62" t="s">
        <v>14357</v>
      </c>
      <c r="C21112" s="62" t="s">
        <v>10972</v>
      </c>
      <c r="D21112" s="182" t="s">
        <v>14358</v>
      </c>
      <c r="E21112" s="125">
        <v>300</v>
      </c>
      <c r="F21112" s="125"/>
      <c r="G21112" s="125">
        <f t="shared" si="337"/>
        <v>-300</v>
      </c>
      <c r="H21112" s="704" t="s">
        <v>14059</v>
      </c>
    </row>
    <row r="21113" spans="1:8" ht="15" x14ac:dyDescent="0.2">
      <c r="A21113" s="1111">
        <v>45559</v>
      </c>
      <c r="B21113" s="1113" t="s">
        <v>11068</v>
      </c>
      <c r="C21113" s="1113" t="s">
        <v>285</v>
      </c>
      <c r="D21113" s="1114" t="s">
        <v>14359</v>
      </c>
      <c r="E21113" s="1115">
        <v>250</v>
      </c>
      <c r="F21113" s="1115"/>
      <c r="G21113" s="1115">
        <f t="shared" si="337"/>
        <v>-250</v>
      </c>
      <c r="H21113" s="1116" t="s">
        <v>14059</v>
      </c>
    </row>
    <row r="21114" spans="1:8" ht="15" x14ac:dyDescent="0.2">
      <c r="A21114" s="1111">
        <v>45559</v>
      </c>
      <c r="B21114" s="1113" t="s">
        <v>12671</v>
      </c>
      <c r="C21114" s="1113" t="s">
        <v>391</v>
      </c>
      <c r="D21114" s="1114" t="s">
        <v>14360</v>
      </c>
      <c r="E21114" s="1115">
        <v>1000</v>
      </c>
      <c r="F21114" s="1115"/>
      <c r="G21114" s="1115">
        <f t="shared" si="337"/>
        <v>-1000</v>
      </c>
      <c r="H21114" s="1116" t="s">
        <v>14059</v>
      </c>
    </row>
    <row r="21115" spans="1:8" ht="15" customHeight="1" x14ac:dyDescent="0.2">
      <c r="A21115" s="733">
        <v>45559</v>
      </c>
      <c r="B21115" s="62" t="s">
        <v>13213</v>
      </c>
      <c r="C21115" s="62" t="s">
        <v>14361</v>
      </c>
      <c r="D21115" s="182" t="s">
        <v>14362</v>
      </c>
      <c r="E21115" s="125">
        <v>11200</v>
      </c>
      <c r="F21115" s="125"/>
      <c r="G21115" s="125">
        <f t="shared" si="337"/>
        <v>-11200</v>
      </c>
      <c r="H21115" s="704" t="s">
        <v>14059</v>
      </c>
    </row>
    <row r="21116" spans="1:8" ht="15" x14ac:dyDescent="0.2">
      <c r="A21116" s="733">
        <v>45559</v>
      </c>
      <c r="B21116" s="62" t="s">
        <v>13098</v>
      </c>
      <c r="C21116" s="62" t="s">
        <v>11089</v>
      </c>
      <c r="D21116" s="182" t="s">
        <v>14467</v>
      </c>
      <c r="E21116" s="125">
        <v>904001</v>
      </c>
      <c r="F21116" s="125"/>
      <c r="G21116" s="125">
        <f t="shared" si="337"/>
        <v>-904001</v>
      </c>
      <c r="H21116" s="704" t="s">
        <v>14059</v>
      </c>
    </row>
    <row r="21117" spans="1:8" ht="15" x14ac:dyDescent="0.2">
      <c r="A21117" s="733">
        <v>45559</v>
      </c>
      <c r="B21117" s="62" t="s">
        <v>12388</v>
      </c>
      <c r="C21117" s="62" t="s">
        <v>11089</v>
      </c>
      <c r="D21117" s="182" t="s">
        <v>14467</v>
      </c>
      <c r="E21117" s="125">
        <v>95999</v>
      </c>
      <c r="F21117" s="125"/>
      <c r="G21117" s="125">
        <f t="shared" si="337"/>
        <v>-95999</v>
      </c>
      <c r="H21117" s="704" t="s">
        <v>14059</v>
      </c>
    </row>
    <row r="21118" spans="1:8" ht="15" x14ac:dyDescent="0.2">
      <c r="A21118" s="1111">
        <v>45560</v>
      </c>
      <c r="B21118" s="1113" t="s">
        <v>14357</v>
      </c>
      <c r="C21118" s="1113" t="s">
        <v>5740</v>
      </c>
      <c r="D21118" s="1114" t="s">
        <v>14363</v>
      </c>
      <c r="E21118" s="1115">
        <v>500</v>
      </c>
      <c r="F21118" s="1115"/>
      <c r="G21118" s="1115">
        <f t="shared" si="337"/>
        <v>-500</v>
      </c>
      <c r="H21118" s="1116" t="s">
        <v>14059</v>
      </c>
    </row>
    <row r="21119" spans="1:8" ht="15" x14ac:dyDescent="0.2">
      <c r="A21119" s="1111">
        <v>45560</v>
      </c>
      <c r="B21119" s="1113" t="s">
        <v>103</v>
      </c>
      <c r="C21119" s="1113" t="s">
        <v>103</v>
      </c>
      <c r="D21119" s="1114" t="s">
        <v>10199</v>
      </c>
      <c r="E21119" s="1115">
        <v>4000</v>
      </c>
      <c r="F21119" s="1115"/>
      <c r="G21119" s="1115">
        <f t="shared" si="337"/>
        <v>-4000</v>
      </c>
      <c r="H21119" s="1116" t="s">
        <v>14059</v>
      </c>
    </row>
    <row r="21120" spans="1:8" ht="15" x14ac:dyDescent="0.2">
      <c r="A21120" s="733">
        <v>45560</v>
      </c>
      <c r="B21120" s="62" t="s">
        <v>13098</v>
      </c>
      <c r="C21120" s="62" t="s">
        <v>8362</v>
      </c>
      <c r="D21120" s="182" t="s">
        <v>14364</v>
      </c>
      <c r="E21120" s="125">
        <v>10000</v>
      </c>
      <c r="F21120" s="125"/>
      <c r="G21120" s="125">
        <f t="shared" si="337"/>
        <v>-10000</v>
      </c>
      <c r="H21120" s="704" t="s">
        <v>14059</v>
      </c>
    </row>
    <row r="21121" spans="1:8" ht="15" x14ac:dyDescent="0.2">
      <c r="A21121" s="1111">
        <v>45560</v>
      </c>
      <c r="B21121" s="1113" t="s">
        <v>13213</v>
      </c>
      <c r="C21121" s="1113" t="s">
        <v>5740</v>
      </c>
      <c r="D21121" s="1114" t="s">
        <v>14365</v>
      </c>
      <c r="E21121" s="1115">
        <v>200</v>
      </c>
      <c r="F21121" s="1115"/>
      <c r="G21121" s="1115">
        <f t="shared" si="337"/>
        <v>-200</v>
      </c>
      <c r="H21121" s="1116" t="s">
        <v>14059</v>
      </c>
    </row>
    <row r="21122" spans="1:8" ht="24" x14ac:dyDescent="0.2">
      <c r="A21122" s="733">
        <v>45560</v>
      </c>
      <c r="B21122" s="62" t="s">
        <v>12388</v>
      </c>
      <c r="C21122" s="62" t="s">
        <v>10972</v>
      </c>
      <c r="D21122" s="182" t="s">
        <v>14366</v>
      </c>
      <c r="E21122" s="125">
        <v>4210</v>
      </c>
      <c r="F21122" s="125"/>
      <c r="G21122" s="125">
        <f t="shared" si="337"/>
        <v>-4210</v>
      </c>
      <c r="H21122" s="704" t="s">
        <v>14059</v>
      </c>
    </row>
    <row r="21123" spans="1:8" ht="15" x14ac:dyDescent="0.2">
      <c r="A21123" s="733">
        <v>45560</v>
      </c>
      <c r="B21123" s="62" t="s">
        <v>13213</v>
      </c>
      <c r="C21123" s="62" t="s">
        <v>10972</v>
      </c>
      <c r="D21123" s="182" t="s">
        <v>14367</v>
      </c>
      <c r="E21123" s="125">
        <v>5320</v>
      </c>
      <c r="F21123" s="125"/>
      <c r="G21123" s="125">
        <f t="shared" si="337"/>
        <v>-5320</v>
      </c>
      <c r="H21123" s="704" t="s">
        <v>14059</v>
      </c>
    </row>
    <row r="21124" spans="1:8" ht="15" x14ac:dyDescent="0.2">
      <c r="A21124" s="1111">
        <v>45560</v>
      </c>
      <c r="B21124" s="1113" t="s">
        <v>13278</v>
      </c>
      <c r="C21124" s="1113" t="s">
        <v>5740</v>
      </c>
      <c r="D21124" s="1114" t="s">
        <v>14368</v>
      </c>
      <c r="E21124" s="1115">
        <v>2400</v>
      </c>
      <c r="F21124" s="1115"/>
      <c r="G21124" s="1115">
        <f t="shared" si="337"/>
        <v>-2400</v>
      </c>
      <c r="H21124" s="1116" t="s">
        <v>14059</v>
      </c>
    </row>
    <row r="21125" spans="1:8" ht="24" x14ac:dyDescent="0.2">
      <c r="A21125" s="733">
        <v>45560</v>
      </c>
      <c r="B21125" s="62" t="s">
        <v>13098</v>
      </c>
      <c r="C21125" s="669" t="s">
        <v>3144</v>
      </c>
      <c r="D21125" s="905" t="s">
        <v>14369</v>
      </c>
      <c r="E21125" s="671">
        <f>253550/4</f>
        <v>63387.5</v>
      </c>
      <c r="F21125" s="125"/>
      <c r="G21125" s="125">
        <f t="shared" si="337"/>
        <v>-63387.5</v>
      </c>
      <c r="H21125" s="704" t="s">
        <v>14059</v>
      </c>
    </row>
    <row r="21126" spans="1:8" ht="24" customHeight="1" x14ac:dyDescent="0.2">
      <c r="A21126" s="733">
        <v>45560</v>
      </c>
      <c r="B21126" s="62" t="s">
        <v>13213</v>
      </c>
      <c r="C21126" s="669" t="s">
        <v>3144</v>
      </c>
      <c r="D21126" s="905" t="s">
        <v>14369</v>
      </c>
      <c r="E21126" s="671">
        <f>253550/4</f>
        <v>63387.5</v>
      </c>
      <c r="F21126" s="125"/>
      <c r="G21126" s="125">
        <f t="shared" si="337"/>
        <v>-63387.5</v>
      </c>
      <c r="H21126" s="704" t="s">
        <v>14059</v>
      </c>
    </row>
    <row r="21127" spans="1:8" ht="24" customHeight="1" x14ac:dyDescent="0.2">
      <c r="A21127" s="733">
        <v>45560</v>
      </c>
      <c r="B21127" s="62" t="s">
        <v>11068</v>
      </c>
      <c r="C21127" s="669" t="s">
        <v>3144</v>
      </c>
      <c r="D21127" s="905" t="s">
        <v>14369</v>
      </c>
      <c r="E21127" s="671">
        <f>253550/4</f>
        <v>63387.5</v>
      </c>
      <c r="F21127" s="125"/>
      <c r="G21127" s="125">
        <f t="shared" ref="G21127:G21169" si="338">F21127-E21127</f>
        <v>-63387.5</v>
      </c>
      <c r="H21127" s="704" t="s">
        <v>14059</v>
      </c>
    </row>
    <row r="21128" spans="1:8" ht="24" x14ac:dyDescent="0.2">
      <c r="A21128" s="733">
        <v>45560</v>
      </c>
      <c r="B21128" s="62" t="s">
        <v>12388</v>
      </c>
      <c r="C21128" s="669" t="s">
        <v>3144</v>
      </c>
      <c r="D21128" s="905" t="s">
        <v>14369</v>
      </c>
      <c r="E21128" s="671">
        <f>253550/4</f>
        <v>63387.5</v>
      </c>
      <c r="F21128" s="125"/>
      <c r="G21128" s="125">
        <f t="shared" si="338"/>
        <v>-63387.5</v>
      </c>
      <c r="H21128" s="704" t="s">
        <v>14059</v>
      </c>
    </row>
    <row r="21129" spans="1:8" ht="15" x14ac:dyDescent="0.2">
      <c r="A21129" s="733">
        <v>45560</v>
      </c>
      <c r="B21129" s="62" t="s">
        <v>14335</v>
      </c>
      <c r="C21129" s="62" t="s">
        <v>10972</v>
      </c>
      <c r="D21129" s="182" t="s">
        <v>12613</v>
      </c>
      <c r="E21129" s="125">
        <v>84500</v>
      </c>
      <c r="F21129" s="125"/>
      <c r="G21129" s="125">
        <f t="shared" si="338"/>
        <v>-84500</v>
      </c>
      <c r="H21129" s="704" t="s">
        <v>14059</v>
      </c>
    </row>
    <row r="21130" spans="1:8" ht="15" customHeight="1" x14ac:dyDescent="0.2">
      <c r="A21130" s="733">
        <v>45561</v>
      </c>
      <c r="B21130" s="62" t="s">
        <v>13165</v>
      </c>
      <c r="C21130" s="62" t="s">
        <v>10332</v>
      </c>
      <c r="D21130" s="182" t="s">
        <v>14370</v>
      </c>
      <c r="E21130" s="125">
        <v>10000</v>
      </c>
      <c r="F21130" s="125"/>
      <c r="G21130" s="125">
        <f t="shared" si="338"/>
        <v>-10000</v>
      </c>
      <c r="H21130" s="704" t="s">
        <v>14059</v>
      </c>
    </row>
    <row r="21131" spans="1:8" ht="15" x14ac:dyDescent="0.2">
      <c r="A21131" s="1111">
        <v>45561</v>
      </c>
      <c r="B21131" s="1113" t="s">
        <v>13165</v>
      </c>
      <c r="C21131" s="1113" t="s">
        <v>5740</v>
      </c>
      <c r="D21131" s="1114" t="s">
        <v>14371</v>
      </c>
      <c r="E21131" s="1115">
        <v>3200</v>
      </c>
      <c r="F21131" s="1115"/>
      <c r="G21131" s="1115">
        <f t="shared" si="338"/>
        <v>-3200</v>
      </c>
      <c r="H21131" s="1116" t="s">
        <v>14059</v>
      </c>
    </row>
    <row r="21132" spans="1:8" ht="15" x14ac:dyDescent="0.2">
      <c r="A21132" s="733">
        <v>45561</v>
      </c>
      <c r="B21132" s="62" t="s">
        <v>13165</v>
      </c>
      <c r="C21132" s="62" t="s">
        <v>10332</v>
      </c>
      <c r="D21132" s="182" t="s">
        <v>14372</v>
      </c>
      <c r="E21132" s="125">
        <v>2480</v>
      </c>
      <c r="F21132" s="125"/>
      <c r="G21132" s="125">
        <f t="shared" si="338"/>
        <v>-2480</v>
      </c>
      <c r="H21132" s="704" t="s">
        <v>14059</v>
      </c>
    </row>
    <row r="21133" spans="1:8" ht="15" x14ac:dyDescent="0.2">
      <c r="A21133" s="733">
        <v>45561</v>
      </c>
      <c r="B21133" s="62" t="s">
        <v>11707</v>
      </c>
      <c r="C21133" s="62" t="s">
        <v>10972</v>
      </c>
      <c r="D21133" s="182" t="s">
        <v>14373</v>
      </c>
      <c r="E21133" s="125">
        <v>2700</v>
      </c>
      <c r="F21133" s="125"/>
      <c r="G21133" s="125">
        <f t="shared" si="338"/>
        <v>-2700</v>
      </c>
      <c r="H21133" s="704" t="s">
        <v>14059</v>
      </c>
    </row>
    <row r="21134" spans="1:8" ht="15" x14ac:dyDescent="0.2">
      <c r="A21134" s="733">
        <v>45561</v>
      </c>
      <c r="B21134" s="62" t="s">
        <v>12388</v>
      </c>
      <c r="C21134" s="62" t="s">
        <v>10972</v>
      </c>
      <c r="D21134" s="182" t="s">
        <v>14374</v>
      </c>
      <c r="E21134" s="125">
        <v>2640</v>
      </c>
      <c r="F21134" s="125"/>
      <c r="G21134" s="125">
        <f t="shared" si="338"/>
        <v>-2640</v>
      </c>
      <c r="H21134" s="704" t="s">
        <v>14059</v>
      </c>
    </row>
    <row r="21135" spans="1:8" ht="15" x14ac:dyDescent="0.2">
      <c r="A21135" s="1111">
        <v>45561</v>
      </c>
      <c r="B21135" s="1113" t="s">
        <v>12388</v>
      </c>
      <c r="C21135" s="1113" t="s">
        <v>285</v>
      </c>
      <c r="D21135" s="1114" t="s">
        <v>14375</v>
      </c>
      <c r="E21135" s="1115">
        <v>2000</v>
      </c>
      <c r="F21135" s="1115"/>
      <c r="G21135" s="1115">
        <f t="shared" si="338"/>
        <v>-2000</v>
      </c>
      <c r="H21135" s="1116" t="s">
        <v>14059</v>
      </c>
    </row>
    <row r="21136" spans="1:8" ht="15" customHeight="1" x14ac:dyDescent="0.2">
      <c r="A21136" s="1111">
        <v>45561</v>
      </c>
      <c r="B21136" s="1113" t="s">
        <v>103</v>
      </c>
      <c r="C21136" s="1113" t="s">
        <v>103</v>
      </c>
      <c r="D21136" s="1114" t="s">
        <v>10199</v>
      </c>
      <c r="E21136" s="1115">
        <v>4000</v>
      </c>
      <c r="F21136" s="1115"/>
      <c r="G21136" s="1115">
        <f t="shared" si="338"/>
        <v>-4000</v>
      </c>
      <c r="H21136" s="1116" t="s">
        <v>14059</v>
      </c>
    </row>
    <row r="21137" spans="1:8" ht="15" customHeight="1" x14ac:dyDescent="0.2">
      <c r="A21137" s="733">
        <v>45561</v>
      </c>
      <c r="B21137" s="62" t="s">
        <v>13418</v>
      </c>
      <c r="C21137" s="62" t="s">
        <v>10972</v>
      </c>
      <c r="D21137" s="182" t="s">
        <v>14376</v>
      </c>
      <c r="E21137" s="125">
        <v>4400</v>
      </c>
      <c r="F21137" s="125"/>
      <c r="G21137" s="125">
        <f t="shared" si="338"/>
        <v>-4400</v>
      </c>
      <c r="H21137" s="704" t="s">
        <v>14059</v>
      </c>
    </row>
    <row r="21138" spans="1:8" ht="15" customHeight="1" x14ac:dyDescent="0.2">
      <c r="A21138" s="733">
        <v>45561</v>
      </c>
      <c r="B21138" s="62" t="s">
        <v>103</v>
      </c>
      <c r="C21138" s="62" t="s">
        <v>5340</v>
      </c>
      <c r="D21138" s="182" t="s">
        <v>14377</v>
      </c>
      <c r="E21138" s="125">
        <v>12000</v>
      </c>
      <c r="F21138" s="125"/>
      <c r="G21138" s="125">
        <f t="shared" si="338"/>
        <v>-12000</v>
      </c>
      <c r="H21138" s="704" t="s">
        <v>14059</v>
      </c>
    </row>
    <row r="21139" spans="1:8" ht="15" customHeight="1" x14ac:dyDescent="0.2">
      <c r="A21139" s="1111">
        <v>45561</v>
      </c>
      <c r="B21139" s="1113" t="s">
        <v>13418</v>
      </c>
      <c r="C21139" s="1113" t="s">
        <v>5740</v>
      </c>
      <c r="D21139" s="1114" t="s">
        <v>14378</v>
      </c>
      <c r="E21139" s="1115">
        <v>1400</v>
      </c>
      <c r="F21139" s="1115"/>
      <c r="G21139" s="1115">
        <f t="shared" si="338"/>
        <v>-1400</v>
      </c>
      <c r="H21139" s="1116" t="s">
        <v>14059</v>
      </c>
    </row>
    <row r="21140" spans="1:8" ht="15" customHeight="1" x14ac:dyDescent="0.2">
      <c r="A21140" s="1111">
        <v>45561</v>
      </c>
      <c r="B21140" s="1113" t="s">
        <v>25</v>
      </c>
      <c r="C21140" s="1113" t="s">
        <v>14379</v>
      </c>
      <c r="D21140" s="1114" t="s">
        <v>13226</v>
      </c>
      <c r="E21140" s="1115">
        <v>4000</v>
      </c>
      <c r="F21140" s="1115"/>
      <c r="G21140" s="1115">
        <f t="shared" si="338"/>
        <v>-4000</v>
      </c>
      <c r="H21140" s="1116" t="s">
        <v>14059</v>
      </c>
    </row>
    <row r="21141" spans="1:8" ht="15" customHeight="1" x14ac:dyDescent="0.2">
      <c r="A21141" s="733">
        <v>45561</v>
      </c>
      <c r="B21141" s="62" t="s">
        <v>12594</v>
      </c>
      <c r="C21141" s="62" t="s">
        <v>9345</v>
      </c>
      <c r="D21141" s="182" t="s">
        <v>14381</v>
      </c>
      <c r="E21141" s="125">
        <v>14300</v>
      </c>
      <c r="F21141" s="125"/>
      <c r="G21141" s="125">
        <f t="shared" si="338"/>
        <v>-14300</v>
      </c>
      <c r="H21141" s="704" t="s">
        <v>14059</v>
      </c>
    </row>
    <row r="21142" spans="1:8" ht="15" customHeight="1" x14ac:dyDescent="0.2">
      <c r="A21142" s="733">
        <v>45561</v>
      </c>
      <c r="B21142" s="62" t="s">
        <v>12388</v>
      </c>
      <c r="C21142" s="62" t="s">
        <v>14240</v>
      </c>
      <c r="D21142" s="182" t="s">
        <v>14380</v>
      </c>
      <c r="E21142" s="125">
        <v>50000</v>
      </c>
      <c r="F21142" s="125"/>
      <c r="G21142" s="125">
        <f t="shared" si="338"/>
        <v>-50000</v>
      </c>
      <c r="H21142" s="704" t="s">
        <v>14059</v>
      </c>
    </row>
    <row r="21143" spans="1:8" ht="15" customHeight="1" x14ac:dyDescent="0.2">
      <c r="A21143" s="733">
        <v>45561</v>
      </c>
      <c r="B21143" s="62" t="s">
        <v>12388</v>
      </c>
      <c r="C21143" s="62" t="s">
        <v>14382</v>
      </c>
      <c r="D21143" s="182" t="s">
        <v>13985</v>
      </c>
      <c r="E21143" s="125">
        <v>500000</v>
      </c>
      <c r="F21143" s="125"/>
      <c r="G21143" s="125">
        <f t="shared" si="338"/>
        <v>-500000</v>
      </c>
      <c r="H21143" s="704" t="s">
        <v>14059</v>
      </c>
    </row>
    <row r="21144" spans="1:8" ht="26.25" customHeight="1" x14ac:dyDescent="0.2">
      <c r="A21144" s="733">
        <v>45561</v>
      </c>
      <c r="B21144" s="62" t="s">
        <v>13165</v>
      </c>
      <c r="C21144" s="62" t="s">
        <v>8064</v>
      </c>
      <c r="D21144" s="182" t="s">
        <v>14383</v>
      </c>
      <c r="E21144" s="125">
        <v>105226</v>
      </c>
      <c r="F21144" s="125"/>
      <c r="G21144" s="125">
        <f t="shared" si="338"/>
        <v>-105226</v>
      </c>
      <c r="H21144" s="704" t="s">
        <v>14059</v>
      </c>
    </row>
    <row r="21145" spans="1:8" ht="21" customHeight="1" x14ac:dyDescent="0.2">
      <c r="A21145" s="733">
        <v>45561</v>
      </c>
      <c r="B21145" s="62" t="s">
        <v>13418</v>
      </c>
      <c r="C21145" s="565" t="s">
        <v>11529</v>
      </c>
      <c r="D21145" s="873" t="s">
        <v>14395</v>
      </c>
      <c r="E21145" s="566">
        <f>113850/3</f>
        <v>37950</v>
      </c>
      <c r="F21145" s="125"/>
      <c r="G21145" s="125">
        <f t="shared" si="338"/>
        <v>-37950</v>
      </c>
      <c r="H21145" s="704" t="s">
        <v>14059</v>
      </c>
    </row>
    <row r="21146" spans="1:8" ht="21" customHeight="1" x14ac:dyDescent="0.2">
      <c r="A21146" s="733">
        <v>45561</v>
      </c>
      <c r="B21146" s="62" t="s">
        <v>13639</v>
      </c>
      <c r="C21146" s="565" t="s">
        <v>11529</v>
      </c>
      <c r="D21146" s="873" t="s">
        <v>14395</v>
      </c>
      <c r="E21146" s="566">
        <f>113850/3</f>
        <v>37950</v>
      </c>
      <c r="F21146" s="125"/>
      <c r="G21146" s="125">
        <f t="shared" si="338"/>
        <v>-37950</v>
      </c>
      <c r="H21146" s="704" t="s">
        <v>14059</v>
      </c>
    </row>
    <row r="21147" spans="1:8" ht="21" customHeight="1" x14ac:dyDescent="0.2">
      <c r="A21147" s="733">
        <v>45561</v>
      </c>
      <c r="B21147" s="62" t="s">
        <v>13240</v>
      </c>
      <c r="C21147" s="565" t="s">
        <v>11529</v>
      </c>
      <c r="D21147" s="873" t="s">
        <v>14395</v>
      </c>
      <c r="E21147" s="566">
        <f>113850/3</f>
        <v>37950</v>
      </c>
      <c r="F21147" s="125"/>
      <c r="G21147" s="125">
        <f t="shared" si="338"/>
        <v>-37950</v>
      </c>
      <c r="H21147" s="704" t="s">
        <v>14059</v>
      </c>
    </row>
    <row r="21148" spans="1:8" ht="15" customHeight="1" x14ac:dyDescent="0.2">
      <c r="A21148" s="733">
        <v>45561</v>
      </c>
      <c r="B21148" s="62" t="s">
        <v>11707</v>
      </c>
      <c r="C21148" s="62" t="s">
        <v>14384</v>
      </c>
      <c r="D21148" s="182" t="s">
        <v>14385</v>
      </c>
      <c r="E21148" s="125">
        <v>400000</v>
      </c>
      <c r="F21148" s="125"/>
      <c r="G21148" s="125">
        <f t="shared" si="338"/>
        <v>-400000</v>
      </c>
      <c r="H21148" s="704" t="s">
        <v>14059</v>
      </c>
    </row>
    <row r="21149" spans="1:8" ht="15" x14ac:dyDescent="0.2">
      <c r="A21149" s="733">
        <v>45561</v>
      </c>
      <c r="B21149" s="62" t="s">
        <v>11707</v>
      </c>
      <c r="C21149" s="62" t="s">
        <v>10972</v>
      </c>
      <c r="D21149" s="182" t="s">
        <v>12613</v>
      </c>
      <c r="E21149" s="125">
        <v>21070</v>
      </c>
      <c r="F21149" s="125"/>
      <c r="G21149" s="125">
        <f t="shared" si="338"/>
        <v>-21070</v>
      </c>
      <c r="H21149" s="704" t="s">
        <v>14059</v>
      </c>
    </row>
    <row r="21150" spans="1:8" ht="15" x14ac:dyDescent="0.2">
      <c r="A21150" s="733">
        <v>45562</v>
      </c>
      <c r="B21150" s="62" t="s">
        <v>103</v>
      </c>
      <c r="C21150" s="62" t="s">
        <v>2995</v>
      </c>
      <c r="D21150" s="182" t="s">
        <v>14386</v>
      </c>
      <c r="E21150" s="125">
        <v>5330</v>
      </c>
      <c r="F21150" s="125"/>
      <c r="G21150" s="125">
        <f t="shared" si="338"/>
        <v>-5330</v>
      </c>
      <c r="H21150" s="704" t="s">
        <v>14059</v>
      </c>
    </row>
    <row r="21151" spans="1:8" ht="15" x14ac:dyDescent="0.2">
      <c r="A21151" s="733">
        <v>45562</v>
      </c>
      <c r="B21151" s="62" t="s">
        <v>14335</v>
      </c>
      <c r="C21151" s="62" t="s">
        <v>10972</v>
      </c>
      <c r="D21151" s="182" t="s">
        <v>14387</v>
      </c>
      <c r="E21151" s="125">
        <v>1000</v>
      </c>
      <c r="F21151" s="125"/>
      <c r="G21151" s="125">
        <f t="shared" si="338"/>
        <v>-1000</v>
      </c>
      <c r="H21151" s="704" t="s">
        <v>14059</v>
      </c>
    </row>
    <row r="21152" spans="1:8" ht="15" x14ac:dyDescent="0.2">
      <c r="A21152" s="1111">
        <v>45562</v>
      </c>
      <c r="B21152" s="1113" t="s">
        <v>103</v>
      </c>
      <c r="C21152" s="1113" t="s">
        <v>103</v>
      </c>
      <c r="D21152" s="1114" t="s">
        <v>10199</v>
      </c>
      <c r="E21152" s="1115">
        <v>4000</v>
      </c>
      <c r="F21152" s="1115"/>
      <c r="G21152" s="1115">
        <f t="shared" si="338"/>
        <v>-4000</v>
      </c>
      <c r="H21152" s="1116" t="s">
        <v>14059</v>
      </c>
    </row>
    <row r="21153" spans="1:8" ht="15" x14ac:dyDescent="0.2">
      <c r="A21153" s="733">
        <v>45562</v>
      </c>
      <c r="B21153" s="62" t="s">
        <v>13418</v>
      </c>
      <c r="C21153" s="62" t="s">
        <v>10972</v>
      </c>
      <c r="D21153" s="182" t="s">
        <v>14388</v>
      </c>
      <c r="E21153" s="125">
        <v>2250</v>
      </c>
      <c r="F21153" s="125"/>
      <c r="G21153" s="125">
        <f t="shared" si="338"/>
        <v>-2250</v>
      </c>
      <c r="H21153" s="704" t="s">
        <v>14059</v>
      </c>
    </row>
    <row r="21154" spans="1:8" ht="15" x14ac:dyDescent="0.2">
      <c r="A21154" s="1111">
        <v>45562</v>
      </c>
      <c r="B21154" s="1113" t="s">
        <v>13418</v>
      </c>
      <c r="C21154" s="1113" t="s">
        <v>285</v>
      </c>
      <c r="D21154" s="1114" t="s">
        <v>13669</v>
      </c>
      <c r="E21154" s="1115">
        <v>1200</v>
      </c>
      <c r="F21154" s="1115"/>
      <c r="G21154" s="1115">
        <f t="shared" si="338"/>
        <v>-1200</v>
      </c>
      <c r="H21154" s="1116" t="s">
        <v>14059</v>
      </c>
    </row>
    <row r="21155" spans="1:8" ht="15" x14ac:dyDescent="0.2">
      <c r="A21155" s="1111">
        <v>45562</v>
      </c>
      <c r="B21155" s="1113" t="s">
        <v>11707</v>
      </c>
      <c r="C21155" s="1113" t="s">
        <v>5740</v>
      </c>
      <c r="D21155" s="1114" t="s">
        <v>369</v>
      </c>
      <c r="E21155" s="1115">
        <v>1800</v>
      </c>
      <c r="F21155" s="1115"/>
      <c r="G21155" s="1115">
        <f t="shared" si="338"/>
        <v>-1800</v>
      </c>
      <c r="H21155" s="1116" t="s">
        <v>14059</v>
      </c>
    </row>
    <row r="21156" spans="1:8" ht="15" x14ac:dyDescent="0.2">
      <c r="A21156" s="733">
        <v>45562</v>
      </c>
      <c r="B21156" s="62" t="s">
        <v>12594</v>
      </c>
      <c r="C21156" s="62" t="s">
        <v>10972</v>
      </c>
      <c r="D21156" s="182" t="s">
        <v>14389</v>
      </c>
      <c r="E21156" s="125">
        <v>3200</v>
      </c>
      <c r="F21156" s="125"/>
      <c r="G21156" s="125">
        <f t="shared" si="338"/>
        <v>-3200</v>
      </c>
      <c r="H21156" s="704" t="s">
        <v>14059</v>
      </c>
    </row>
    <row r="21157" spans="1:8" ht="15" x14ac:dyDescent="0.2">
      <c r="A21157" s="733">
        <v>45562</v>
      </c>
      <c r="B21157" s="62" t="s">
        <v>13278</v>
      </c>
      <c r="C21157" s="62" t="s">
        <v>10972</v>
      </c>
      <c r="D21157" s="182" t="s">
        <v>14390</v>
      </c>
      <c r="E21157" s="125">
        <v>4900</v>
      </c>
      <c r="F21157" s="125"/>
      <c r="G21157" s="125">
        <f t="shared" si="338"/>
        <v>-4900</v>
      </c>
      <c r="H21157" s="704" t="s">
        <v>14059</v>
      </c>
    </row>
    <row r="21158" spans="1:8" ht="15" x14ac:dyDescent="0.2">
      <c r="A21158" s="1111">
        <v>45562</v>
      </c>
      <c r="B21158" s="1113" t="s">
        <v>13278</v>
      </c>
      <c r="C21158" s="1113" t="s">
        <v>5740</v>
      </c>
      <c r="D21158" s="1114" t="s">
        <v>14391</v>
      </c>
      <c r="E21158" s="1115">
        <v>1000</v>
      </c>
      <c r="F21158" s="1115"/>
      <c r="G21158" s="1115">
        <f t="shared" si="338"/>
        <v>-1000</v>
      </c>
      <c r="H21158" s="1116" t="s">
        <v>14059</v>
      </c>
    </row>
    <row r="21159" spans="1:8" ht="15" x14ac:dyDescent="0.2">
      <c r="A21159" s="1111">
        <v>45562</v>
      </c>
      <c r="B21159" s="1113" t="s">
        <v>14335</v>
      </c>
      <c r="C21159" s="1113" t="s">
        <v>5740</v>
      </c>
      <c r="D21159" s="1114" t="s">
        <v>14391</v>
      </c>
      <c r="E21159" s="1115">
        <v>1500</v>
      </c>
      <c r="F21159" s="1115"/>
      <c r="G21159" s="1115">
        <f t="shared" si="338"/>
        <v>-1500</v>
      </c>
      <c r="H21159" s="1116" t="s">
        <v>14059</v>
      </c>
    </row>
    <row r="21160" spans="1:8" ht="15" x14ac:dyDescent="0.2">
      <c r="A21160" s="733">
        <v>45562</v>
      </c>
      <c r="B21160" s="62" t="s">
        <v>13418</v>
      </c>
      <c r="C21160" s="62" t="s">
        <v>13710</v>
      </c>
      <c r="D21160" s="182" t="s">
        <v>14401</v>
      </c>
      <c r="E21160" s="125">
        <v>100000</v>
      </c>
      <c r="F21160" s="125"/>
      <c r="G21160" s="125">
        <f t="shared" si="338"/>
        <v>-100000</v>
      </c>
      <c r="H21160" s="704" t="s">
        <v>14059</v>
      </c>
    </row>
    <row r="21161" spans="1:8" ht="15" x14ac:dyDescent="0.2">
      <c r="A21161" s="733">
        <v>45562</v>
      </c>
      <c r="B21161" s="62" t="s">
        <v>13240</v>
      </c>
      <c r="C21161" s="565" t="s">
        <v>4724</v>
      </c>
      <c r="D21161" s="873" t="s">
        <v>14392</v>
      </c>
      <c r="E21161" s="566">
        <v>128000</v>
      </c>
      <c r="F21161" s="125"/>
      <c r="G21161" s="125">
        <f t="shared" si="338"/>
        <v>-128000</v>
      </c>
      <c r="H21161" s="704" t="s">
        <v>14059</v>
      </c>
    </row>
    <row r="21162" spans="1:8" ht="15" x14ac:dyDescent="0.2">
      <c r="A21162" s="733">
        <v>45562</v>
      </c>
      <c r="B21162" s="62" t="s">
        <v>13213</v>
      </c>
      <c r="C21162" s="565" t="s">
        <v>4724</v>
      </c>
      <c r="D21162" s="873" t="s">
        <v>14392</v>
      </c>
      <c r="E21162" s="566">
        <v>46000</v>
      </c>
      <c r="F21162" s="125"/>
      <c r="G21162" s="125">
        <f t="shared" si="338"/>
        <v>-46000</v>
      </c>
      <c r="H21162" s="704" t="s">
        <v>14059</v>
      </c>
    </row>
    <row r="21163" spans="1:8" ht="15" x14ac:dyDescent="0.2">
      <c r="A21163" s="733">
        <v>45562</v>
      </c>
      <c r="B21163" s="62" t="s">
        <v>12671</v>
      </c>
      <c r="C21163" s="565" t="s">
        <v>4724</v>
      </c>
      <c r="D21163" s="873" t="s">
        <v>14392</v>
      </c>
      <c r="E21163" s="566">
        <v>50000</v>
      </c>
      <c r="F21163" s="125"/>
      <c r="G21163" s="125">
        <f t="shared" si="338"/>
        <v>-50000</v>
      </c>
      <c r="H21163" s="704" t="s">
        <v>14059</v>
      </c>
    </row>
    <row r="21164" spans="1:8" ht="15" x14ac:dyDescent="0.2">
      <c r="A21164" s="733">
        <v>45562</v>
      </c>
      <c r="B21164" s="62" t="s">
        <v>13418</v>
      </c>
      <c r="C21164" s="565" t="s">
        <v>4724</v>
      </c>
      <c r="D21164" s="873" t="s">
        <v>14392</v>
      </c>
      <c r="E21164" s="566">
        <v>10000</v>
      </c>
      <c r="F21164" s="125"/>
      <c r="G21164" s="125">
        <f t="shared" si="338"/>
        <v>-10000</v>
      </c>
      <c r="H21164" s="704" t="s">
        <v>14059</v>
      </c>
    </row>
    <row r="21165" spans="1:8" ht="24" x14ac:dyDescent="0.2">
      <c r="A21165" s="733">
        <v>45562</v>
      </c>
      <c r="B21165" s="62" t="s">
        <v>13165</v>
      </c>
      <c r="C21165" s="62" t="s">
        <v>10972</v>
      </c>
      <c r="D21165" s="182" t="s">
        <v>14393</v>
      </c>
      <c r="E21165" s="125">
        <v>104225</v>
      </c>
      <c r="F21165" s="125"/>
      <c r="G21165" s="125">
        <f t="shared" si="338"/>
        <v>-104225</v>
      </c>
      <c r="H21165" s="704" t="s">
        <v>14059</v>
      </c>
    </row>
    <row r="21166" spans="1:8" ht="15" x14ac:dyDescent="0.2">
      <c r="A21166" s="733">
        <v>45562</v>
      </c>
      <c r="B21166" s="62" t="s">
        <v>13213</v>
      </c>
      <c r="C21166" s="565" t="s">
        <v>669</v>
      </c>
      <c r="D21166" s="873" t="s">
        <v>14394</v>
      </c>
      <c r="E21166" s="566">
        <v>13600</v>
      </c>
      <c r="F21166" s="125"/>
      <c r="G21166" s="125">
        <f t="shared" si="338"/>
        <v>-13600</v>
      </c>
      <c r="H21166" s="704" t="s">
        <v>14059</v>
      </c>
    </row>
    <row r="21167" spans="1:8" ht="15" x14ac:dyDescent="0.2">
      <c r="A21167" s="733">
        <v>45562</v>
      </c>
      <c r="B21167" s="62" t="s">
        <v>13098</v>
      </c>
      <c r="C21167" s="565" t="s">
        <v>669</v>
      </c>
      <c r="D21167" s="873" t="s">
        <v>14394</v>
      </c>
      <c r="E21167" s="566">
        <v>13600</v>
      </c>
      <c r="F21167" s="125"/>
      <c r="G21167" s="125">
        <f t="shared" si="338"/>
        <v>-13600</v>
      </c>
      <c r="H21167" s="704" t="s">
        <v>14059</v>
      </c>
    </row>
    <row r="21168" spans="1:8" ht="15" x14ac:dyDescent="0.2">
      <c r="A21168" s="733">
        <v>45562</v>
      </c>
      <c r="B21168" s="62" t="s">
        <v>12671</v>
      </c>
      <c r="C21168" s="565" t="s">
        <v>669</v>
      </c>
      <c r="D21168" s="873" t="s">
        <v>14394</v>
      </c>
      <c r="E21168" s="566">
        <v>13600</v>
      </c>
      <c r="F21168" s="125"/>
      <c r="G21168" s="125">
        <f t="shared" si="338"/>
        <v>-13600</v>
      </c>
      <c r="H21168" s="704" t="s">
        <v>14059</v>
      </c>
    </row>
    <row r="21169" spans="1:8" ht="15" x14ac:dyDescent="0.2">
      <c r="A21169" s="733">
        <v>45562</v>
      </c>
      <c r="B21169" s="62" t="s">
        <v>12388</v>
      </c>
      <c r="C21169" s="565" t="s">
        <v>669</v>
      </c>
      <c r="D21169" s="873" t="s">
        <v>14394</v>
      </c>
      <c r="E21169" s="566">
        <v>13600</v>
      </c>
      <c r="F21169" s="125"/>
      <c r="G21169" s="125">
        <f t="shared" si="338"/>
        <v>-13600</v>
      </c>
      <c r="H21169" s="704" t="s">
        <v>14059</v>
      </c>
    </row>
    <row r="21170" spans="1:8" ht="15" x14ac:dyDescent="0.2">
      <c r="A21170" s="733">
        <v>45563</v>
      </c>
      <c r="B21170" s="62" t="s">
        <v>10139</v>
      </c>
      <c r="C21170" s="62" t="s">
        <v>14407</v>
      </c>
      <c r="D21170" s="182" t="s">
        <v>1156</v>
      </c>
      <c r="E21170" s="125">
        <v>5000</v>
      </c>
      <c r="F21170" s="125"/>
      <c r="G21170" s="125">
        <f t="shared" ref="G21170:G21176" si="339">F21170-E21170</f>
        <v>-5000</v>
      </c>
      <c r="H21170" s="704" t="s">
        <v>14059</v>
      </c>
    </row>
    <row r="21171" spans="1:8" ht="15" x14ac:dyDescent="0.2">
      <c r="A21171" s="733">
        <v>45563</v>
      </c>
      <c r="B21171" s="62" t="s">
        <v>12594</v>
      </c>
      <c r="C21171" s="62" t="s">
        <v>13081</v>
      </c>
      <c r="D21171" s="182" t="s">
        <v>14408</v>
      </c>
      <c r="E21171" s="125">
        <v>5000</v>
      </c>
      <c r="F21171" s="125"/>
      <c r="G21171" s="125">
        <f t="shared" si="339"/>
        <v>-5000</v>
      </c>
      <c r="H21171" s="704" t="s">
        <v>14059</v>
      </c>
    </row>
    <row r="21172" spans="1:8" ht="15" x14ac:dyDescent="0.2">
      <c r="A21172" s="733">
        <v>45563</v>
      </c>
      <c r="B21172" s="62" t="s">
        <v>12388</v>
      </c>
      <c r="C21172" s="62" t="s">
        <v>10972</v>
      </c>
      <c r="D21172" s="182" t="s">
        <v>14409</v>
      </c>
      <c r="E21172" s="125">
        <v>2500</v>
      </c>
      <c r="F21172" s="125"/>
      <c r="G21172" s="125">
        <f t="shared" si="339"/>
        <v>-2500</v>
      </c>
      <c r="H21172" s="704" t="s">
        <v>14059</v>
      </c>
    </row>
    <row r="21173" spans="1:8" ht="15" x14ac:dyDescent="0.2">
      <c r="A21173" s="1111">
        <v>45563</v>
      </c>
      <c r="B21173" s="1113" t="s">
        <v>13098</v>
      </c>
      <c r="C21173" s="1113" t="s">
        <v>5740</v>
      </c>
      <c r="D21173" s="1114" t="s">
        <v>14410</v>
      </c>
      <c r="E21173" s="1115">
        <v>2000</v>
      </c>
      <c r="F21173" s="1115"/>
      <c r="G21173" s="1115">
        <f t="shared" si="339"/>
        <v>-2000</v>
      </c>
      <c r="H21173" s="1116" t="s">
        <v>14059</v>
      </c>
    </row>
    <row r="21174" spans="1:8" ht="15" x14ac:dyDescent="0.2">
      <c r="A21174" s="1111">
        <v>45563</v>
      </c>
      <c r="B21174" s="1113" t="s">
        <v>13213</v>
      </c>
      <c r="C21174" s="1113" t="s">
        <v>5740</v>
      </c>
      <c r="D21174" s="1114" t="s">
        <v>14410</v>
      </c>
      <c r="E21174" s="1115">
        <v>2700</v>
      </c>
      <c r="F21174" s="1115"/>
      <c r="G21174" s="1115">
        <f t="shared" si="339"/>
        <v>-2700</v>
      </c>
      <c r="H21174" s="1116" t="s">
        <v>14059</v>
      </c>
    </row>
    <row r="21175" spans="1:8" ht="15" x14ac:dyDescent="0.2">
      <c r="A21175" s="733">
        <v>45563</v>
      </c>
      <c r="B21175" s="62" t="s">
        <v>12388</v>
      </c>
      <c r="C21175" s="62" t="s">
        <v>10972</v>
      </c>
      <c r="D21175" s="182" t="s">
        <v>14411</v>
      </c>
      <c r="E21175" s="125">
        <v>1200</v>
      </c>
      <c r="F21175" s="125"/>
      <c r="G21175" s="125">
        <f t="shared" si="339"/>
        <v>-1200</v>
      </c>
      <c r="H21175" s="704" t="s">
        <v>14059</v>
      </c>
    </row>
    <row r="21176" spans="1:8" ht="15" x14ac:dyDescent="0.2">
      <c r="A21176" s="1111">
        <v>45563</v>
      </c>
      <c r="B21176" s="1113" t="s">
        <v>13165</v>
      </c>
      <c r="C21176" s="1113" t="s">
        <v>11442</v>
      </c>
      <c r="D21176" s="1114" t="s">
        <v>14248</v>
      </c>
      <c r="E21176" s="1115">
        <v>5000</v>
      </c>
      <c r="F21176" s="1115"/>
      <c r="G21176" s="1115">
        <f t="shared" si="339"/>
        <v>-5000</v>
      </c>
      <c r="H21176" s="1116" t="s">
        <v>14059</v>
      </c>
    </row>
    <row r="21177" spans="1:8" ht="24" x14ac:dyDescent="0.2">
      <c r="A21177" s="733">
        <v>45563</v>
      </c>
      <c r="B21177" s="62" t="s">
        <v>13418</v>
      </c>
      <c r="C21177" s="645" t="s">
        <v>13248</v>
      </c>
      <c r="D21177" s="900" t="s">
        <v>14400</v>
      </c>
      <c r="E21177" s="646">
        <v>222120</v>
      </c>
      <c r="F21177" s="125"/>
      <c r="G21177" s="125">
        <f t="shared" ref="G21177:G21226" si="340">F21177-E21177</f>
        <v>-222120</v>
      </c>
      <c r="H21177" s="704" t="s">
        <v>14059</v>
      </c>
    </row>
    <row r="21178" spans="1:8" ht="24" x14ac:dyDescent="0.2">
      <c r="A21178" s="733">
        <v>45563</v>
      </c>
      <c r="B21178" s="62" t="s">
        <v>13278</v>
      </c>
      <c r="C21178" s="645" t="s">
        <v>13248</v>
      </c>
      <c r="D21178" s="900" t="s">
        <v>14400</v>
      </c>
      <c r="E21178" s="646">
        <v>24660</v>
      </c>
      <c r="F21178" s="125"/>
      <c r="G21178" s="125">
        <f t="shared" si="340"/>
        <v>-24660</v>
      </c>
      <c r="H21178" s="704" t="s">
        <v>14059</v>
      </c>
    </row>
    <row r="21179" spans="1:8" ht="24" x14ac:dyDescent="0.2">
      <c r="A21179" s="733">
        <v>45563</v>
      </c>
      <c r="B21179" s="62" t="s">
        <v>12671</v>
      </c>
      <c r="C21179" s="645" t="s">
        <v>13248</v>
      </c>
      <c r="D21179" s="900" t="s">
        <v>14400</v>
      </c>
      <c r="E21179" s="646">
        <v>22500</v>
      </c>
      <c r="F21179" s="125"/>
      <c r="G21179" s="125">
        <f t="shared" si="340"/>
        <v>-22500</v>
      </c>
      <c r="H21179" s="704" t="s">
        <v>14059</v>
      </c>
    </row>
    <row r="21180" spans="1:8" ht="15" x14ac:dyDescent="0.2">
      <c r="A21180" s="733">
        <v>45563</v>
      </c>
      <c r="B21180" s="62" t="s">
        <v>13418</v>
      </c>
      <c r="C21180" s="62" t="s">
        <v>14399</v>
      </c>
      <c r="D21180" s="182" t="s">
        <v>14396</v>
      </c>
      <c r="E21180" s="125">
        <v>100000</v>
      </c>
      <c r="F21180" s="125"/>
      <c r="G21180" s="125">
        <f t="shared" si="340"/>
        <v>-100000</v>
      </c>
      <c r="H21180" s="704" t="s">
        <v>14059</v>
      </c>
    </row>
    <row r="21181" spans="1:8" ht="15" x14ac:dyDescent="0.2">
      <c r="A21181" s="733">
        <v>45563</v>
      </c>
      <c r="B21181" s="62" t="s">
        <v>12783</v>
      </c>
      <c r="C21181" s="62" t="s">
        <v>6525</v>
      </c>
      <c r="D21181" s="182" t="s">
        <v>14397</v>
      </c>
      <c r="E21181" s="125">
        <v>125000</v>
      </c>
      <c r="F21181" s="125"/>
      <c r="G21181" s="125">
        <f t="shared" si="340"/>
        <v>-125000</v>
      </c>
      <c r="H21181" s="704" t="s">
        <v>14059</v>
      </c>
    </row>
    <row r="21182" spans="1:8" ht="24" x14ac:dyDescent="0.2">
      <c r="A21182" s="733">
        <v>45563</v>
      </c>
      <c r="B21182" s="62" t="s">
        <v>12783</v>
      </c>
      <c r="C21182" s="62" t="s">
        <v>14006</v>
      </c>
      <c r="D21182" s="182" t="s">
        <v>14398</v>
      </c>
      <c r="E21182" s="125">
        <v>130000</v>
      </c>
      <c r="F21182" s="125"/>
      <c r="G21182" s="125">
        <f t="shared" si="340"/>
        <v>-130000</v>
      </c>
      <c r="H21182" s="704" t="s">
        <v>14059</v>
      </c>
    </row>
    <row r="21183" spans="1:8" ht="15" x14ac:dyDescent="0.2">
      <c r="A21183" s="733">
        <v>45565</v>
      </c>
      <c r="B21183" s="62" t="s">
        <v>12671</v>
      </c>
      <c r="C21183" s="62" t="s">
        <v>10972</v>
      </c>
      <c r="D21183" s="182" t="s">
        <v>14427</v>
      </c>
      <c r="E21183" s="125">
        <v>5720</v>
      </c>
      <c r="F21183" s="125"/>
      <c r="G21183" s="125">
        <f t="shared" ref="G21183:G21188" si="341">F21183-E21183</f>
        <v>-5720</v>
      </c>
      <c r="H21183" s="704" t="s">
        <v>14059</v>
      </c>
    </row>
    <row r="21184" spans="1:8" ht="15" x14ac:dyDescent="0.2">
      <c r="A21184" s="733">
        <v>45565</v>
      </c>
      <c r="B21184" s="62" t="s">
        <v>12671</v>
      </c>
      <c r="C21184" s="62" t="s">
        <v>10972</v>
      </c>
      <c r="D21184" s="182" t="s">
        <v>14428</v>
      </c>
      <c r="E21184" s="125">
        <v>9000</v>
      </c>
      <c r="F21184" s="125"/>
      <c r="G21184" s="125">
        <f t="shared" si="341"/>
        <v>-9000</v>
      </c>
      <c r="H21184" s="704" t="s">
        <v>14059</v>
      </c>
    </row>
    <row r="21185" spans="1:8" ht="15" x14ac:dyDescent="0.2">
      <c r="A21185" s="1111">
        <v>45565</v>
      </c>
      <c r="B21185" s="1113" t="s">
        <v>12388</v>
      </c>
      <c r="C21185" s="1113" t="s">
        <v>285</v>
      </c>
      <c r="D21185" s="1114" t="s">
        <v>14140</v>
      </c>
      <c r="E21185" s="1115">
        <v>2000</v>
      </c>
      <c r="F21185" s="1115"/>
      <c r="G21185" s="1115">
        <f t="shared" si="341"/>
        <v>-2000</v>
      </c>
      <c r="H21185" s="1116" t="s">
        <v>14059</v>
      </c>
    </row>
    <row r="21186" spans="1:8" ht="15" x14ac:dyDescent="0.2">
      <c r="A21186" s="733">
        <v>45565</v>
      </c>
      <c r="B21186" s="1047" t="s">
        <v>103</v>
      </c>
      <c r="C21186" s="1047" t="s">
        <v>793</v>
      </c>
      <c r="D21186" s="1050" t="s">
        <v>14429</v>
      </c>
      <c r="E21186" s="1049">
        <v>6000</v>
      </c>
      <c r="F21186" s="125"/>
      <c r="G21186" s="125">
        <f t="shared" si="341"/>
        <v>-6000</v>
      </c>
      <c r="H21186" s="704" t="s">
        <v>14059</v>
      </c>
    </row>
    <row r="21187" spans="1:8" ht="15" x14ac:dyDescent="0.2">
      <c r="A21187" s="1111">
        <v>45565</v>
      </c>
      <c r="B21187" s="1113" t="s">
        <v>13213</v>
      </c>
      <c r="C21187" s="1113" t="s">
        <v>5740</v>
      </c>
      <c r="D21187" s="1114" t="s">
        <v>14430</v>
      </c>
      <c r="E21187" s="1115">
        <v>500</v>
      </c>
      <c r="F21187" s="1115"/>
      <c r="G21187" s="1115">
        <f t="shared" si="341"/>
        <v>-500</v>
      </c>
      <c r="H21187" s="1116" t="s">
        <v>14059</v>
      </c>
    </row>
    <row r="21188" spans="1:8" ht="15" x14ac:dyDescent="0.2">
      <c r="A21188" s="733">
        <v>45565</v>
      </c>
      <c r="B21188" s="62" t="s">
        <v>13418</v>
      </c>
      <c r="C21188" s="62" t="s">
        <v>10972</v>
      </c>
      <c r="D21188" s="182" t="s">
        <v>14455</v>
      </c>
      <c r="E21188" s="125">
        <v>39525</v>
      </c>
      <c r="F21188" s="125"/>
      <c r="G21188" s="125">
        <f t="shared" si="341"/>
        <v>-39525</v>
      </c>
      <c r="H21188" s="704" t="s">
        <v>14059</v>
      </c>
    </row>
    <row r="21189" spans="1:8" ht="24" x14ac:dyDescent="0.2">
      <c r="A21189" s="732">
        <v>45538</v>
      </c>
      <c r="B21189" s="173" t="s">
        <v>13213</v>
      </c>
      <c r="C21189" s="173" t="s">
        <v>1197</v>
      </c>
      <c r="D21189" s="227" t="s">
        <v>14071</v>
      </c>
      <c r="E21189" s="235">
        <v>2500000</v>
      </c>
      <c r="F21189" s="235"/>
      <c r="G21189" s="235">
        <f t="shared" si="340"/>
        <v>-2500000</v>
      </c>
      <c r="H21189" s="708" t="s">
        <v>14059</v>
      </c>
    </row>
    <row r="21190" spans="1:8" ht="15" x14ac:dyDescent="0.2">
      <c r="A21190" s="732">
        <v>45551</v>
      </c>
      <c r="B21190" s="173" t="s">
        <v>3945</v>
      </c>
      <c r="C21190" s="649" t="s">
        <v>3002</v>
      </c>
      <c r="D21190" s="904" t="s">
        <v>14265</v>
      </c>
      <c r="E21190" s="650">
        <v>45000</v>
      </c>
      <c r="F21190" s="235"/>
      <c r="G21190" s="235">
        <f t="shared" si="340"/>
        <v>-45000</v>
      </c>
      <c r="H21190" s="708" t="s">
        <v>14059</v>
      </c>
    </row>
    <row r="21191" spans="1:8" ht="15" x14ac:dyDescent="0.2">
      <c r="A21191" s="732">
        <v>45551</v>
      </c>
      <c r="B21191" s="173" t="s">
        <v>3944</v>
      </c>
      <c r="C21191" s="649" t="s">
        <v>3002</v>
      </c>
      <c r="D21191" s="904" t="s">
        <v>14265</v>
      </c>
      <c r="E21191" s="650">
        <v>49000</v>
      </c>
      <c r="F21191" s="235"/>
      <c r="G21191" s="235">
        <f t="shared" si="340"/>
        <v>-49000</v>
      </c>
      <c r="H21191" s="708" t="s">
        <v>14059</v>
      </c>
    </row>
    <row r="21192" spans="1:8" ht="15" x14ac:dyDescent="0.2">
      <c r="A21192" s="732">
        <v>45551</v>
      </c>
      <c r="B21192" s="173" t="s">
        <v>37</v>
      </c>
      <c r="C21192" s="649" t="s">
        <v>3002</v>
      </c>
      <c r="D21192" s="904" t="s">
        <v>14265</v>
      </c>
      <c r="E21192" s="650">
        <v>67744.56</v>
      </c>
      <c r="F21192" s="235"/>
      <c r="G21192" s="235">
        <f t="shared" si="340"/>
        <v>-67744.56</v>
      </c>
      <c r="H21192" s="708" t="s">
        <v>14059</v>
      </c>
    </row>
    <row r="21193" spans="1:8" ht="15" x14ac:dyDescent="0.2">
      <c r="A21193" s="732">
        <v>45551</v>
      </c>
      <c r="B21193" s="173" t="s">
        <v>11707</v>
      </c>
      <c r="C21193" s="649" t="s">
        <v>3002</v>
      </c>
      <c r="D21193" s="904" t="s">
        <v>14265</v>
      </c>
      <c r="E21193" s="650">
        <v>99597</v>
      </c>
      <c r="F21193" s="235"/>
      <c r="G21193" s="235">
        <f t="shared" si="340"/>
        <v>-99597</v>
      </c>
      <c r="H21193" s="708" t="s">
        <v>14059</v>
      </c>
    </row>
    <row r="21194" spans="1:8" ht="15" x14ac:dyDescent="0.2">
      <c r="A21194" s="732">
        <v>45554</v>
      </c>
      <c r="B21194" s="173" t="s">
        <v>13639</v>
      </c>
      <c r="C21194" s="1105" t="s">
        <v>13479</v>
      </c>
      <c r="D21194" s="1106" t="s">
        <v>14266</v>
      </c>
      <c r="E21194" s="1107">
        <v>60000</v>
      </c>
      <c r="F21194" s="235"/>
      <c r="G21194" s="235">
        <f t="shared" si="340"/>
        <v>-60000</v>
      </c>
      <c r="H21194" s="708" t="s">
        <v>14059</v>
      </c>
    </row>
    <row r="21195" spans="1:8" ht="15" x14ac:dyDescent="0.2">
      <c r="A21195" s="732">
        <v>45554</v>
      </c>
      <c r="B21195" s="173" t="s">
        <v>12388</v>
      </c>
      <c r="C21195" s="1105" t="s">
        <v>13479</v>
      </c>
      <c r="D21195" s="1106" t="s">
        <v>14266</v>
      </c>
      <c r="E21195" s="1107">
        <v>22670</v>
      </c>
      <c r="F21195" s="235"/>
      <c r="G21195" s="235">
        <f t="shared" si="340"/>
        <v>-22670</v>
      </c>
      <c r="H21195" s="708" t="s">
        <v>14059</v>
      </c>
    </row>
    <row r="21196" spans="1:8" ht="15" x14ac:dyDescent="0.2">
      <c r="A21196" s="732">
        <v>45554</v>
      </c>
      <c r="B21196" s="173" t="s">
        <v>13938</v>
      </c>
      <c r="C21196" s="1105" t="s">
        <v>13479</v>
      </c>
      <c r="D21196" s="1106" t="s">
        <v>14266</v>
      </c>
      <c r="E21196" s="1107">
        <v>9800</v>
      </c>
      <c r="F21196" s="235"/>
      <c r="G21196" s="235">
        <f t="shared" si="340"/>
        <v>-9800</v>
      </c>
      <c r="H21196" s="708" t="s">
        <v>14059</v>
      </c>
    </row>
    <row r="21197" spans="1:8" ht="15" x14ac:dyDescent="0.2">
      <c r="A21197" s="732">
        <v>45555</v>
      </c>
      <c r="B21197" s="173" t="s">
        <v>13213</v>
      </c>
      <c r="C21197" s="173" t="s">
        <v>13257</v>
      </c>
      <c r="D21197" s="227" t="s">
        <v>14276</v>
      </c>
      <c r="E21197" s="235">
        <v>200000</v>
      </c>
      <c r="F21197" s="235"/>
      <c r="G21197" s="235">
        <f t="shared" si="340"/>
        <v>-200000</v>
      </c>
      <c r="H21197" s="708" t="s">
        <v>14059</v>
      </c>
    </row>
    <row r="21198" spans="1:8" ht="36" x14ac:dyDescent="0.2">
      <c r="A21198" s="732">
        <v>45555</v>
      </c>
      <c r="B21198" s="173" t="s">
        <v>10220</v>
      </c>
      <c r="C21198" s="550" t="s">
        <v>7029</v>
      </c>
      <c r="D21198" s="739" t="s">
        <v>14277</v>
      </c>
      <c r="E21198" s="551">
        <v>73916</v>
      </c>
      <c r="F21198" s="235"/>
      <c r="G21198" s="235">
        <f t="shared" si="340"/>
        <v>-73916</v>
      </c>
      <c r="H21198" s="708" t="s">
        <v>14059</v>
      </c>
    </row>
    <row r="21199" spans="1:8" ht="36" x14ac:dyDescent="0.2">
      <c r="A21199" s="732">
        <v>45555</v>
      </c>
      <c r="B21199" s="173" t="s">
        <v>13213</v>
      </c>
      <c r="C21199" s="550" t="s">
        <v>7029</v>
      </c>
      <c r="D21199" s="739" t="s">
        <v>14277</v>
      </c>
      <c r="E21199" s="551">
        <v>73916</v>
      </c>
      <c r="F21199" s="235"/>
      <c r="G21199" s="235">
        <f t="shared" si="340"/>
        <v>-73916</v>
      </c>
      <c r="H21199" s="708" t="s">
        <v>14059</v>
      </c>
    </row>
    <row r="21200" spans="1:8" ht="36" x14ac:dyDescent="0.2">
      <c r="A21200" s="732">
        <v>45555</v>
      </c>
      <c r="B21200" s="173" t="s">
        <v>13098</v>
      </c>
      <c r="C21200" s="550" t="s">
        <v>7029</v>
      </c>
      <c r="D21200" s="739" t="s">
        <v>14277</v>
      </c>
      <c r="E21200" s="551">
        <v>73917</v>
      </c>
      <c r="F21200" s="235"/>
      <c r="G21200" s="235">
        <f t="shared" si="340"/>
        <v>-73917</v>
      </c>
      <c r="H21200" s="708" t="s">
        <v>14059</v>
      </c>
    </row>
    <row r="21201" spans="1:8" ht="36" x14ac:dyDescent="0.2">
      <c r="A21201" s="732">
        <v>45555</v>
      </c>
      <c r="B21201" s="173" t="s">
        <v>12388</v>
      </c>
      <c r="C21201" s="550" t="s">
        <v>7029</v>
      </c>
      <c r="D21201" s="739" t="s">
        <v>14277</v>
      </c>
      <c r="E21201" s="551">
        <v>73917</v>
      </c>
      <c r="F21201" s="235"/>
      <c r="G21201" s="235">
        <f t="shared" si="340"/>
        <v>-73917</v>
      </c>
      <c r="H21201" s="708" t="s">
        <v>14059</v>
      </c>
    </row>
    <row r="21202" spans="1:8" ht="36" x14ac:dyDescent="0.2">
      <c r="A21202" s="732">
        <v>45555</v>
      </c>
      <c r="B21202" s="173" t="s">
        <v>11068</v>
      </c>
      <c r="C21202" s="550" t="s">
        <v>7029</v>
      </c>
      <c r="D21202" s="739" t="s">
        <v>14277</v>
      </c>
      <c r="E21202" s="551">
        <v>73917</v>
      </c>
      <c r="F21202" s="235"/>
      <c r="G21202" s="235">
        <f t="shared" si="340"/>
        <v>-73917</v>
      </c>
      <c r="H21202" s="708" t="s">
        <v>14059</v>
      </c>
    </row>
    <row r="21203" spans="1:8" ht="36" x14ac:dyDescent="0.2">
      <c r="A21203" s="732">
        <v>45555</v>
      </c>
      <c r="B21203" s="173" t="s">
        <v>12594</v>
      </c>
      <c r="C21203" s="550" t="s">
        <v>7029</v>
      </c>
      <c r="D21203" s="739" t="s">
        <v>14277</v>
      </c>
      <c r="E21203" s="551">
        <v>73917</v>
      </c>
      <c r="F21203" s="235"/>
      <c r="G21203" s="235">
        <f t="shared" si="340"/>
        <v>-73917</v>
      </c>
      <c r="H21203" s="708" t="s">
        <v>14059</v>
      </c>
    </row>
    <row r="21204" spans="1:8" ht="15" x14ac:dyDescent="0.2">
      <c r="A21204" s="732">
        <v>45555</v>
      </c>
      <c r="B21204" s="173" t="s">
        <v>11068</v>
      </c>
      <c r="C21204" s="173" t="s">
        <v>6782</v>
      </c>
      <c r="D21204" s="227" t="s">
        <v>14278</v>
      </c>
      <c r="E21204" s="235">
        <v>150000</v>
      </c>
      <c r="F21204" s="235"/>
      <c r="G21204" s="235">
        <f t="shared" si="340"/>
        <v>-150000</v>
      </c>
      <c r="H21204" s="708" t="s">
        <v>14059</v>
      </c>
    </row>
    <row r="21205" spans="1:8" ht="15" x14ac:dyDescent="0.2">
      <c r="A21205" s="732">
        <v>45555</v>
      </c>
      <c r="B21205" s="173" t="s">
        <v>12594</v>
      </c>
      <c r="C21205" s="173" t="s">
        <v>14168</v>
      </c>
      <c r="D21205" s="227" t="s">
        <v>14349</v>
      </c>
      <c r="E21205" s="235">
        <v>350000</v>
      </c>
      <c r="F21205" s="235"/>
      <c r="G21205" s="235">
        <f t="shared" si="340"/>
        <v>-350000</v>
      </c>
      <c r="H21205" s="708" t="s">
        <v>14059</v>
      </c>
    </row>
    <row r="21206" spans="1:8" ht="24" x14ac:dyDescent="0.2">
      <c r="A21206" s="732">
        <v>45560</v>
      </c>
      <c r="B21206" s="173" t="s">
        <v>13522</v>
      </c>
      <c r="C21206" s="173" t="s">
        <v>14361</v>
      </c>
      <c r="D21206" s="227" t="s">
        <v>14421</v>
      </c>
      <c r="E21206" s="235">
        <v>55000</v>
      </c>
      <c r="F21206" s="235"/>
      <c r="G21206" s="235">
        <f t="shared" si="340"/>
        <v>-55000</v>
      </c>
      <c r="H21206" s="708" t="s">
        <v>14059</v>
      </c>
    </row>
    <row r="21207" spans="1:8" ht="24" x14ac:dyDescent="0.2">
      <c r="A21207" s="729">
        <v>45537</v>
      </c>
      <c r="B21207" s="93" t="s">
        <v>13418</v>
      </c>
      <c r="C21207" s="93" t="s">
        <v>558</v>
      </c>
      <c r="D21207" s="800" t="s">
        <v>14071</v>
      </c>
      <c r="E21207" s="175"/>
      <c r="F21207" s="175">
        <v>2500000</v>
      </c>
      <c r="G21207" s="175">
        <f t="shared" si="340"/>
        <v>2500000</v>
      </c>
      <c r="H21207" s="701" t="s">
        <v>14059</v>
      </c>
    </row>
    <row r="21208" spans="1:8" ht="24" x14ac:dyDescent="0.2">
      <c r="A21208" s="729">
        <v>45537</v>
      </c>
      <c r="B21208" s="93" t="s">
        <v>13522</v>
      </c>
      <c r="C21208" s="93" t="s">
        <v>558</v>
      </c>
      <c r="D21208" s="800" t="s">
        <v>14072</v>
      </c>
      <c r="E21208" s="175"/>
      <c r="F21208" s="175">
        <v>1560000</v>
      </c>
      <c r="G21208" s="175">
        <f t="shared" si="340"/>
        <v>1560000</v>
      </c>
      <c r="H21208" s="701" t="s">
        <v>14059</v>
      </c>
    </row>
    <row r="21209" spans="1:8" ht="15" x14ac:dyDescent="0.2">
      <c r="A21209" s="729">
        <v>45537</v>
      </c>
      <c r="B21209" s="93" t="s">
        <v>13522</v>
      </c>
      <c r="C21209" s="93" t="s">
        <v>558</v>
      </c>
      <c r="D21209" s="1054" t="s">
        <v>12006</v>
      </c>
      <c r="E21209" s="642">
        <v>15600</v>
      </c>
      <c r="F21209" s="175"/>
      <c r="G21209" s="175">
        <f t="shared" si="340"/>
        <v>-15600</v>
      </c>
      <c r="H21209" s="701" t="s">
        <v>14059</v>
      </c>
    </row>
    <row r="21210" spans="1:8" ht="15" x14ac:dyDescent="0.2">
      <c r="A21210" s="729">
        <v>45541</v>
      </c>
      <c r="B21210" s="93" t="s">
        <v>37</v>
      </c>
      <c r="C21210" s="93" t="s">
        <v>558</v>
      </c>
      <c r="D21210" s="800" t="s">
        <v>14115</v>
      </c>
      <c r="E21210" s="175"/>
      <c r="F21210" s="175">
        <v>280434</v>
      </c>
      <c r="G21210" s="175">
        <f t="shared" si="340"/>
        <v>280434</v>
      </c>
      <c r="H21210" s="701" t="s">
        <v>14059</v>
      </c>
    </row>
    <row r="21211" spans="1:8" ht="15" x14ac:dyDescent="0.2">
      <c r="A21211" s="729">
        <v>45546</v>
      </c>
      <c r="B21211" s="90" t="s">
        <v>12594</v>
      </c>
      <c r="C21211" s="93" t="s">
        <v>558</v>
      </c>
      <c r="D21211" s="799" t="s">
        <v>14200</v>
      </c>
      <c r="E21211" s="91"/>
      <c r="F21211" s="91">
        <v>6497364</v>
      </c>
      <c r="G21211" s="91">
        <f t="shared" si="340"/>
        <v>6497364</v>
      </c>
      <c r="H21211" s="701" t="s">
        <v>14059</v>
      </c>
    </row>
    <row r="21212" spans="1:8" ht="15" x14ac:dyDescent="0.2">
      <c r="A21212" s="729">
        <v>45547</v>
      </c>
      <c r="B21212" s="90" t="s">
        <v>13165</v>
      </c>
      <c r="C21212" s="93" t="s">
        <v>558</v>
      </c>
      <c r="D21212" s="799" t="s">
        <v>14201</v>
      </c>
      <c r="E21212" s="91"/>
      <c r="F21212" s="91">
        <v>6001008</v>
      </c>
      <c r="G21212" s="91">
        <f t="shared" si="340"/>
        <v>6001008</v>
      </c>
      <c r="H21212" s="701" t="s">
        <v>14059</v>
      </c>
    </row>
    <row r="21213" spans="1:8" ht="15" x14ac:dyDescent="0.2">
      <c r="A21213" s="729">
        <v>45547</v>
      </c>
      <c r="B21213" s="90" t="s">
        <v>13165</v>
      </c>
      <c r="C21213" s="93" t="s">
        <v>558</v>
      </c>
      <c r="D21213" s="1054" t="s">
        <v>12006</v>
      </c>
      <c r="E21213" s="642">
        <v>45010</v>
      </c>
      <c r="F21213" s="91"/>
      <c r="G21213" s="91">
        <f t="shared" si="340"/>
        <v>-45010</v>
      </c>
      <c r="H21213" s="701" t="s">
        <v>14059</v>
      </c>
    </row>
    <row r="21214" spans="1:8" ht="15" x14ac:dyDescent="0.2">
      <c r="A21214" s="729">
        <v>45549</v>
      </c>
      <c r="B21214" s="93" t="s">
        <v>3945</v>
      </c>
      <c r="C21214" s="93" t="s">
        <v>558</v>
      </c>
      <c r="D21214" s="890" t="s">
        <v>14241</v>
      </c>
      <c r="E21214" s="175"/>
      <c r="F21214" s="175">
        <v>365160</v>
      </c>
      <c r="G21214" s="175">
        <f t="shared" si="340"/>
        <v>365160</v>
      </c>
      <c r="H21214" s="701" t="s">
        <v>14059</v>
      </c>
    </row>
    <row r="21215" spans="1:8" ht="15" x14ac:dyDescent="0.2">
      <c r="A21215" s="729">
        <v>45554</v>
      </c>
      <c r="B21215" s="93" t="s">
        <v>3944</v>
      </c>
      <c r="C21215" s="93" t="s">
        <v>558</v>
      </c>
      <c r="D21215" s="890" t="s">
        <v>14267</v>
      </c>
      <c r="E21215" s="175"/>
      <c r="F21215" s="175">
        <v>338310</v>
      </c>
      <c r="G21215" s="175">
        <f t="shared" si="340"/>
        <v>338310</v>
      </c>
      <c r="H21215" s="701" t="s">
        <v>14059</v>
      </c>
    </row>
    <row r="21216" spans="1:8" ht="15" x14ac:dyDescent="0.2">
      <c r="A21216" s="729">
        <v>45554</v>
      </c>
      <c r="B21216" s="93" t="s">
        <v>3944</v>
      </c>
      <c r="C21216" s="93" t="s">
        <v>558</v>
      </c>
      <c r="D21216" s="890" t="s">
        <v>14268</v>
      </c>
      <c r="E21216" s="175"/>
      <c r="F21216" s="175">
        <v>338310</v>
      </c>
      <c r="G21216" s="175">
        <f t="shared" si="340"/>
        <v>338310</v>
      </c>
      <c r="H21216" s="701" t="s">
        <v>14059</v>
      </c>
    </row>
    <row r="21217" spans="1:8" ht="15" x14ac:dyDescent="0.2">
      <c r="A21217" s="729">
        <v>45556</v>
      </c>
      <c r="B21217" s="93" t="s">
        <v>13279</v>
      </c>
      <c r="C21217" s="93" t="s">
        <v>558</v>
      </c>
      <c r="D21217" s="890" t="s">
        <v>14283</v>
      </c>
      <c r="E21217" s="175"/>
      <c r="F21217" s="175">
        <v>508849</v>
      </c>
      <c r="G21217" s="175">
        <f t="shared" si="340"/>
        <v>508849</v>
      </c>
      <c r="H21217" s="701" t="s">
        <v>14059</v>
      </c>
    </row>
    <row r="21218" spans="1:8" ht="15" x14ac:dyDescent="0.2">
      <c r="A21218" s="729">
        <v>45556</v>
      </c>
      <c r="B21218" s="93" t="s">
        <v>13297</v>
      </c>
      <c r="C21218" s="93" t="s">
        <v>558</v>
      </c>
      <c r="D21218" s="890" t="s">
        <v>14283</v>
      </c>
      <c r="E21218" s="175"/>
      <c r="F21218" s="175">
        <v>547332</v>
      </c>
      <c r="G21218" s="175">
        <f t="shared" si="340"/>
        <v>547332</v>
      </c>
      <c r="H21218" s="701" t="s">
        <v>14059</v>
      </c>
    </row>
    <row r="21219" spans="1:8" ht="15" x14ac:dyDescent="0.2">
      <c r="A21219" s="729">
        <v>45556</v>
      </c>
      <c r="B21219" s="93" t="s">
        <v>13278</v>
      </c>
      <c r="C21219" s="93" t="s">
        <v>558</v>
      </c>
      <c r="D21219" s="890" t="s">
        <v>14283</v>
      </c>
      <c r="E21219" s="175"/>
      <c r="F21219" s="175">
        <v>850004</v>
      </c>
      <c r="G21219" s="175">
        <f t="shared" si="340"/>
        <v>850004</v>
      </c>
      <c r="H21219" s="701" t="s">
        <v>14059</v>
      </c>
    </row>
    <row r="21220" spans="1:8" ht="15" x14ac:dyDescent="0.2">
      <c r="A21220" s="729">
        <v>45556</v>
      </c>
      <c r="B21220" s="93" t="s">
        <v>12334</v>
      </c>
      <c r="C21220" s="93" t="s">
        <v>558</v>
      </c>
      <c r="D21220" s="890" t="s">
        <v>14318</v>
      </c>
      <c r="E21220" s="175"/>
      <c r="F21220" s="175">
        <v>500000</v>
      </c>
      <c r="G21220" s="175">
        <f t="shared" si="340"/>
        <v>500000</v>
      </c>
      <c r="H21220" s="701" t="s">
        <v>14059</v>
      </c>
    </row>
    <row r="21221" spans="1:8" ht="15" x14ac:dyDescent="0.2">
      <c r="A21221" s="729">
        <v>45556</v>
      </c>
      <c r="B21221" s="93" t="s">
        <v>13278</v>
      </c>
      <c r="C21221" s="93" t="s">
        <v>558</v>
      </c>
      <c r="D21221" s="1054" t="s">
        <v>12006</v>
      </c>
      <c r="E21221" s="642">
        <v>19062</v>
      </c>
      <c r="F21221" s="175"/>
      <c r="G21221" s="175">
        <f t="shared" si="340"/>
        <v>-19062</v>
      </c>
      <c r="H21221" s="701" t="s">
        <v>14059</v>
      </c>
    </row>
    <row r="21222" spans="1:8" ht="24" x14ac:dyDescent="0.2">
      <c r="A21222" s="729">
        <v>45561</v>
      </c>
      <c r="B21222" s="93" t="s">
        <v>13278</v>
      </c>
      <c r="C21222" s="93" t="s">
        <v>558</v>
      </c>
      <c r="D21222" s="800" t="s">
        <v>14350</v>
      </c>
      <c r="E21222" s="175"/>
      <c r="F21222" s="175">
        <v>850090</v>
      </c>
      <c r="G21222" s="175">
        <f t="shared" si="340"/>
        <v>850090</v>
      </c>
      <c r="H21222" s="701" t="s">
        <v>14059</v>
      </c>
    </row>
    <row r="21223" spans="1:8" ht="15" x14ac:dyDescent="0.2">
      <c r="A21223" s="729">
        <v>45561</v>
      </c>
      <c r="B21223" s="93" t="s">
        <v>13278</v>
      </c>
      <c r="C21223" s="93" t="s">
        <v>558</v>
      </c>
      <c r="D21223" s="1054" t="s">
        <v>12006</v>
      </c>
      <c r="E21223" s="642">
        <v>8501</v>
      </c>
      <c r="F21223" s="175"/>
      <c r="G21223" s="175">
        <f t="shared" si="340"/>
        <v>-8501</v>
      </c>
      <c r="H21223" s="701" t="s">
        <v>14059</v>
      </c>
    </row>
    <row r="21224" spans="1:8" ht="24" x14ac:dyDescent="0.2">
      <c r="A21224" s="729">
        <v>45561</v>
      </c>
      <c r="B21224" s="93" t="s">
        <v>8864</v>
      </c>
      <c r="C21224" s="93" t="s">
        <v>558</v>
      </c>
      <c r="D21224" s="800" t="s">
        <v>14351</v>
      </c>
      <c r="E21224" s="175"/>
      <c r="F21224" s="175">
        <v>1407239</v>
      </c>
      <c r="G21224" s="175">
        <f t="shared" si="340"/>
        <v>1407239</v>
      </c>
      <c r="H21224" s="701" t="s">
        <v>14059</v>
      </c>
    </row>
    <row r="21225" spans="1:8" ht="15" x14ac:dyDescent="0.2">
      <c r="A21225" s="729">
        <v>45561</v>
      </c>
      <c r="B21225" s="93" t="s">
        <v>8864</v>
      </c>
      <c r="C21225" s="93" t="s">
        <v>558</v>
      </c>
      <c r="D21225" s="1054" t="s">
        <v>12006</v>
      </c>
      <c r="E21225" s="642">
        <v>14072</v>
      </c>
      <c r="F21225" s="175"/>
      <c r="G21225" s="175">
        <f t="shared" si="340"/>
        <v>-14072</v>
      </c>
      <c r="H21225" s="701" t="s">
        <v>14059</v>
      </c>
    </row>
    <row r="21226" spans="1:8" ht="15" x14ac:dyDescent="0.2">
      <c r="A21226" s="733">
        <v>45566</v>
      </c>
      <c r="B21226" s="62" t="s">
        <v>11068</v>
      </c>
      <c r="C21226" s="62" t="s">
        <v>10972</v>
      </c>
      <c r="D21226" s="182" t="s">
        <v>14432</v>
      </c>
      <c r="E21226" s="125">
        <v>700</v>
      </c>
      <c r="F21226" s="125"/>
      <c r="G21226" s="125">
        <f t="shared" si="340"/>
        <v>-700</v>
      </c>
      <c r="H21226" s="704" t="s">
        <v>14431</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14431</v>
      </c>
    </row>
    <row r="21228" spans="1:8" ht="15" x14ac:dyDescent="0.2">
      <c r="A21228" s="1111">
        <v>45566</v>
      </c>
      <c r="B21228" s="1113" t="s">
        <v>12388</v>
      </c>
      <c r="C21228" s="1113" t="s">
        <v>5740</v>
      </c>
      <c r="D21228" s="1114" t="s">
        <v>14391</v>
      </c>
      <c r="E21228" s="1115">
        <v>1000</v>
      </c>
      <c r="F21228" s="1115"/>
      <c r="G21228" s="1115">
        <f t="shared" si="342"/>
        <v>-1000</v>
      </c>
      <c r="H21228" s="1116" t="s">
        <v>14431</v>
      </c>
    </row>
    <row r="21229" spans="1:8" ht="15" x14ac:dyDescent="0.2">
      <c r="A21229" s="1111">
        <v>45566</v>
      </c>
      <c r="B21229" s="1113" t="s">
        <v>11068</v>
      </c>
      <c r="C21229" s="1113" t="s">
        <v>5740</v>
      </c>
      <c r="D21229" s="1114" t="s">
        <v>14433</v>
      </c>
      <c r="E21229" s="1115">
        <v>1000</v>
      </c>
      <c r="F21229" s="1115"/>
      <c r="G21229" s="1115">
        <f t="shared" si="342"/>
        <v>-1000</v>
      </c>
      <c r="H21229" s="1116" t="s">
        <v>14431</v>
      </c>
    </row>
    <row r="21230" spans="1:8" ht="15" x14ac:dyDescent="0.2">
      <c r="A21230" s="1111">
        <v>45566</v>
      </c>
      <c r="B21230" s="1113" t="s">
        <v>12671</v>
      </c>
      <c r="C21230" s="1113" t="s">
        <v>10972</v>
      </c>
      <c r="D21230" s="1114" t="s">
        <v>14434</v>
      </c>
      <c r="E21230" s="1115">
        <v>2000</v>
      </c>
      <c r="F21230" s="1115"/>
      <c r="G21230" s="1115">
        <f t="shared" si="342"/>
        <v>-2000</v>
      </c>
      <c r="H21230" s="1116" t="s">
        <v>14431</v>
      </c>
    </row>
    <row r="21231" spans="1:8" ht="15" x14ac:dyDescent="0.2">
      <c r="A21231" s="1111">
        <v>45566</v>
      </c>
      <c r="B21231" s="1113" t="s">
        <v>103</v>
      </c>
      <c r="C21231" s="1113" t="s">
        <v>1494</v>
      </c>
      <c r="D21231" s="1114" t="s">
        <v>1156</v>
      </c>
      <c r="E21231" s="1115">
        <v>1000</v>
      </c>
      <c r="F21231" s="1115"/>
      <c r="G21231" s="1115">
        <f t="shared" si="342"/>
        <v>-1000</v>
      </c>
      <c r="H21231" s="1116" t="s">
        <v>14431</v>
      </c>
    </row>
    <row r="21232" spans="1:8" ht="15" x14ac:dyDescent="0.2">
      <c r="A21232" s="733">
        <v>45566</v>
      </c>
      <c r="B21232" s="62" t="s">
        <v>13213</v>
      </c>
      <c r="C21232" s="62" t="s">
        <v>10972</v>
      </c>
      <c r="D21232" s="182" t="s">
        <v>14435</v>
      </c>
      <c r="E21232" s="125">
        <v>3200</v>
      </c>
      <c r="F21232" s="125"/>
      <c r="G21232" s="125">
        <f t="shared" si="342"/>
        <v>-3200</v>
      </c>
      <c r="H21232" s="704" t="s">
        <v>14431</v>
      </c>
    </row>
    <row r="21233" spans="1:8" ht="15" x14ac:dyDescent="0.2">
      <c r="A21233" s="733">
        <v>45566</v>
      </c>
      <c r="B21233" s="62" t="s">
        <v>14335</v>
      </c>
      <c r="C21233" s="62" t="s">
        <v>10972</v>
      </c>
      <c r="D21233" s="182" t="s">
        <v>14436</v>
      </c>
      <c r="E21233" s="125">
        <v>24110</v>
      </c>
      <c r="F21233" s="125"/>
      <c r="G21233" s="125">
        <f t="shared" si="342"/>
        <v>-24110</v>
      </c>
      <c r="H21233" s="704" t="s">
        <v>14431</v>
      </c>
    </row>
    <row r="21234" spans="1:8" ht="15" x14ac:dyDescent="0.2">
      <c r="A21234" s="733">
        <v>45566</v>
      </c>
      <c r="B21234" s="62" t="s">
        <v>103</v>
      </c>
      <c r="C21234" s="62" t="s">
        <v>14437</v>
      </c>
      <c r="D21234" s="182" t="s">
        <v>14438</v>
      </c>
      <c r="E21234" s="125">
        <v>2500</v>
      </c>
      <c r="F21234" s="125"/>
      <c r="G21234" s="125">
        <f t="shared" si="342"/>
        <v>-2500</v>
      </c>
      <c r="H21234" s="704" t="s">
        <v>14431</v>
      </c>
    </row>
    <row r="21235" spans="1:8" ht="15" x14ac:dyDescent="0.2">
      <c r="A21235" s="1111">
        <v>45566</v>
      </c>
      <c r="B21235" s="1113" t="s">
        <v>13213</v>
      </c>
      <c r="C21235" s="1113" t="s">
        <v>391</v>
      </c>
      <c r="D21235" s="1114" t="s">
        <v>14439</v>
      </c>
      <c r="E21235" s="1115">
        <v>600</v>
      </c>
      <c r="F21235" s="1115"/>
      <c r="G21235" s="1115">
        <f t="shared" si="342"/>
        <v>-600</v>
      </c>
      <c r="H21235" s="1116" t="s">
        <v>14431</v>
      </c>
    </row>
    <row r="21236" spans="1:8" ht="15" x14ac:dyDescent="0.2">
      <c r="A21236" s="733">
        <v>45566</v>
      </c>
      <c r="B21236" s="62" t="s">
        <v>14357</v>
      </c>
      <c r="C21236" s="62" t="s">
        <v>10972</v>
      </c>
      <c r="D21236" s="182" t="s">
        <v>14631</v>
      </c>
      <c r="E21236" s="125">
        <v>1500</v>
      </c>
      <c r="F21236" s="125"/>
      <c r="G21236" s="125">
        <f t="shared" ref="G21236:G21243" si="343">F21236-E21236</f>
        <v>-1500</v>
      </c>
      <c r="H21236" s="704" t="s">
        <v>14431</v>
      </c>
    </row>
    <row r="21237" spans="1:8" ht="15" x14ac:dyDescent="0.2">
      <c r="A21237" s="733">
        <v>45566</v>
      </c>
      <c r="B21237" s="62" t="s">
        <v>12671</v>
      </c>
      <c r="C21237" s="62" t="s">
        <v>391</v>
      </c>
      <c r="D21237" s="182" t="s">
        <v>14632</v>
      </c>
      <c r="E21237" s="125">
        <v>1000</v>
      </c>
      <c r="F21237" s="125"/>
      <c r="G21237" s="125">
        <f t="shared" si="343"/>
        <v>-1000</v>
      </c>
      <c r="H21237" s="704" t="s">
        <v>14431</v>
      </c>
    </row>
    <row r="21238" spans="1:8" ht="15" x14ac:dyDescent="0.2">
      <c r="A21238" s="733">
        <v>45566</v>
      </c>
      <c r="B21238" s="62" t="s">
        <v>13213</v>
      </c>
      <c r="C21238" s="62" t="s">
        <v>5740</v>
      </c>
      <c r="D21238" s="182" t="s">
        <v>369</v>
      </c>
      <c r="E21238" s="125">
        <v>2500</v>
      </c>
      <c r="F21238" s="125"/>
      <c r="G21238" s="125">
        <f t="shared" si="343"/>
        <v>-2500</v>
      </c>
      <c r="H21238" s="704" t="s">
        <v>14431</v>
      </c>
    </row>
    <row r="21239" spans="1:8" ht="15" x14ac:dyDescent="0.2">
      <c r="A21239" s="733">
        <v>45566</v>
      </c>
      <c r="B21239" s="62" t="s">
        <v>11068</v>
      </c>
      <c r="C21239" s="62" t="s">
        <v>5740</v>
      </c>
      <c r="D21239" s="182" t="s">
        <v>369</v>
      </c>
      <c r="E21239" s="125">
        <v>2800</v>
      </c>
      <c r="F21239" s="125"/>
      <c r="G21239" s="125">
        <f t="shared" si="343"/>
        <v>-2800</v>
      </c>
      <c r="H21239" s="704" t="s">
        <v>14431</v>
      </c>
    </row>
    <row r="21240" spans="1:8" ht="15" x14ac:dyDescent="0.2">
      <c r="A21240" s="733">
        <v>45566</v>
      </c>
      <c r="B21240" s="62" t="s">
        <v>13213</v>
      </c>
      <c r="C21240" s="62" t="s">
        <v>391</v>
      </c>
      <c r="D21240" s="182" t="s">
        <v>14633</v>
      </c>
      <c r="E21240" s="125">
        <v>2000</v>
      </c>
      <c r="F21240" s="125"/>
      <c r="G21240" s="125">
        <f t="shared" si="343"/>
        <v>-2000</v>
      </c>
      <c r="H21240" s="704" t="s">
        <v>14431</v>
      </c>
    </row>
    <row r="21241" spans="1:8" ht="15" x14ac:dyDescent="0.2">
      <c r="A21241" s="733">
        <v>45566</v>
      </c>
      <c r="B21241" s="62" t="s">
        <v>13165</v>
      </c>
      <c r="C21241" s="62" t="s">
        <v>391</v>
      </c>
      <c r="D21241" s="182" t="s">
        <v>14634</v>
      </c>
      <c r="E21241" s="125">
        <v>3000</v>
      </c>
      <c r="F21241" s="125"/>
      <c r="G21241" s="125">
        <f t="shared" si="343"/>
        <v>-3000</v>
      </c>
      <c r="H21241" s="704" t="s">
        <v>14431</v>
      </c>
    </row>
    <row r="21242" spans="1:8" ht="15" x14ac:dyDescent="0.2">
      <c r="A21242" s="733">
        <v>45566</v>
      </c>
      <c r="B21242" s="62" t="s">
        <v>14480</v>
      </c>
      <c r="C21242" s="62" t="s">
        <v>5740</v>
      </c>
      <c r="D21242" s="182" t="s">
        <v>14635</v>
      </c>
      <c r="E21242" s="125">
        <v>1500</v>
      </c>
      <c r="F21242" s="125"/>
      <c r="G21242" s="125">
        <f t="shared" si="343"/>
        <v>-1500</v>
      </c>
      <c r="H21242" s="704" t="s">
        <v>14431</v>
      </c>
    </row>
    <row r="21243" spans="1:8" ht="15" x14ac:dyDescent="0.2">
      <c r="A21243" s="733">
        <v>45566</v>
      </c>
      <c r="B21243" s="62" t="s">
        <v>13213</v>
      </c>
      <c r="C21243" s="62" t="s">
        <v>10972</v>
      </c>
      <c r="D21243" s="182" t="s">
        <v>14636</v>
      </c>
      <c r="E21243" s="125">
        <v>1950</v>
      </c>
      <c r="F21243" s="125"/>
      <c r="G21243" s="125">
        <f t="shared" si="343"/>
        <v>-1950</v>
      </c>
      <c r="H21243" s="704" t="s">
        <v>14431</v>
      </c>
    </row>
    <row r="21244" spans="1:8" ht="21" customHeight="1" x14ac:dyDescent="0.2">
      <c r="A21244" s="733">
        <v>45566</v>
      </c>
      <c r="B21244" s="62" t="s">
        <v>13165</v>
      </c>
      <c r="C21244" s="633" t="s">
        <v>11442</v>
      </c>
      <c r="D21244" s="894" t="s">
        <v>14441</v>
      </c>
      <c r="E21244" s="635">
        <v>50000</v>
      </c>
      <c r="F21244" s="125"/>
      <c r="G21244" s="125">
        <f t="shared" si="342"/>
        <v>-50000</v>
      </c>
      <c r="H21244" s="704" t="s">
        <v>14431</v>
      </c>
    </row>
    <row r="21245" spans="1:8" ht="24" x14ac:dyDescent="0.2">
      <c r="A21245" s="733">
        <v>45566</v>
      </c>
      <c r="B21245" s="62" t="s">
        <v>13165</v>
      </c>
      <c r="C21245" s="633" t="s">
        <v>14237</v>
      </c>
      <c r="D21245" s="894" t="s">
        <v>14442</v>
      </c>
      <c r="E21245" s="635">
        <v>50000</v>
      </c>
      <c r="F21245" s="125"/>
      <c r="G21245" s="125">
        <f t="shared" si="342"/>
        <v>-50000</v>
      </c>
      <c r="H21245" s="704" t="s">
        <v>14431</v>
      </c>
    </row>
    <row r="21246" spans="1:8" ht="24" x14ac:dyDescent="0.2">
      <c r="A21246" s="733">
        <v>45566</v>
      </c>
      <c r="B21246" s="62" t="s">
        <v>13279</v>
      </c>
      <c r="C21246" s="633" t="s">
        <v>10972</v>
      </c>
      <c r="D21246" s="894" t="s">
        <v>14443</v>
      </c>
      <c r="E21246" s="635">
        <v>31705</v>
      </c>
      <c r="F21246" s="125"/>
      <c r="G21246" s="125">
        <f t="shared" si="342"/>
        <v>-31705</v>
      </c>
      <c r="H21246" s="704" t="s">
        <v>14431</v>
      </c>
    </row>
    <row r="21247" spans="1:8" ht="15" x14ac:dyDescent="0.2">
      <c r="A21247" s="733">
        <v>45566</v>
      </c>
      <c r="B21247" s="62" t="s">
        <v>14440</v>
      </c>
      <c r="C21247" s="62" t="s">
        <v>10972</v>
      </c>
      <c r="D21247" s="182" t="s">
        <v>14444</v>
      </c>
      <c r="E21247" s="125">
        <v>39285</v>
      </c>
      <c r="F21247" s="125"/>
      <c r="G21247" s="125">
        <f t="shared" si="342"/>
        <v>-39285</v>
      </c>
      <c r="H21247" s="704" t="s">
        <v>14431</v>
      </c>
    </row>
    <row r="21248" spans="1:8" ht="24" x14ac:dyDescent="0.2">
      <c r="A21248" s="733">
        <v>45566</v>
      </c>
      <c r="B21248" s="62" t="s">
        <v>13297</v>
      </c>
      <c r="C21248" s="62" t="s">
        <v>9345</v>
      </c>
      <c r="D21248" s="182" t="s">
        <v>14445</v>
      </c>
      <c r="E21248" s="125">
        <v>109000</v>
      </c>
      <c r="F21248" s="125"/>
      <c r="G21248" s="125">
        <f t="shared" si="342"/>
        <v>-109000</v>
      </c>
      <c r="H21248" s="704" t="s">
        <v>14431</v>
      </c>
    </row>
    <row r="21249" spans="1:8" ht="15" x14ac:dyDescent="0.2">
      <c r="A21249" s="733">
        <v>45566</v>
      </c>
      <c r="B21249" s="62" t="s">
        <v>13240</v>
      </c>
      <c r="C21249" s="62" t="s">
        <v>14099</v>
      </c>
      <c r="D21249" s="182" t="s">
        <v>14446</v>
      </c>
      <c r="E21249" s="125">
        <v>500000</v>
      </c>
      <c r="F21249" s="125"/>
      <c r="G21249" s="125">
        <f t="shared" ref="G21249:G21255" si="344">F21249-E21249</f>
        <v>-500000</v>
      </c>
      <c r="H21249" s="704" t="s">
        <v>14431</v>
      </c>
    </row>
    <row r="21250" spans="1:8" ht="15" x14ac:dyDescent="0.2">
      <c r="A21250" s="733">
        <v>45566</v>
      </c>
      <c r="B21250" s="62" t="s">
        <v>13098</v>
      </c>
      <c r="C21250" s="173" t="s">
        <v>1062</v>
      </c>
      <c r="D21250" s="227" t="s">
        <v>14450</v>
      </c>
      <c r="E21250" s="235">
        <v>250000</v>
      </c>
      <c r="F21250" s="125"/>
      <c r="G21250" s="125">
        <f t="shared" si="344"/>
        <v>-250000</v>
      </c>
      <c r="H21250" s="704" t="s">
        <v>14431</v>
      </c>
    </row>
    <row r="21251" spans="1:8" ht="15" x14ac:dyDescent="0.2">
      <c r="A21251" s="733">
        <v>45566</v>
      </c>
      <c r="B21251" s="62" t="s">
        <v>13213</v>
      </c>
      <c r="C21251" s="173" t="s">
        <v>1062</v>
      </c>
      <c r="D21251" s="227" t="s">
        <v>14450</v>
      </c>
      <c r="E21251" s="235">
        <v>50000</v>
      </c>
      <c r="F21251" s="125"/>
      <c r="G21251" s="125">
        <f t="shared" si="344"/>
        <v>-50000</v>
      </c>
      <c r="H21251" s="704" t="s">
        <v>14431</v>
      </c>
    </row>
    <row r="21252" spans="1:8" ht="15" x14ac:dyDescent="0.2">
      <c r="A21252" s="733">
        <v>45566</v>
      </c>
      <c r="B21252" s="62" t="s">
        <v>13098</v>
      </c>
      <c r="C21252" s="633" t="s">
        <v>13769</v>
      </c>
      <c r="D21252" s="894" t="s">
        <v>14449</v>
      </c>
      <c r="E21252" s="635">
        <v>40000</v>
      </c>
      <c r="F21252" s="125"/>
      <c r="G21252" s="125">
        <f t="shared" si="344"/>
        <v>-40000</v>
      </c>
      <c r="H21252" s="704" t="s">
        <v>14431</v>
      </c>
    </row>
    <row r="21253" spans="1:8" ht="15" x14ac:dyDescent="0.2">
      <c r="A21253" s="733">
        <v>45566</v>
      </c>
      <c r="B21253" s="62" t="s">
        <v>13213</v>
      </c>
      <c r="C21253" s="633" t="s">
        <v>13769</v>
      </c>
      <c r="D21253" s="894" t="s">
        <v>14449</v>
      </c>
      <c r="E21253" s="635">
        <v>110000</v>
      </c>
      <c r="F21253" s="125"/>
      <c r="G21253" s="125">
        <f t="shared" si="344"/>
        <v>-110000</v>
      </c>
      <c r="H21253" s="704" t="s">
        <v>14431</v>
      </c>
    </row>
    <row r="21254" spans="1:8" ht="15" x14ac:dyDescent="0.2">
      <c r="A21254" s="733">
        <v>45566</v>
      </c>
      <c r="B21254" s="62" t="s">
        <v>12388</v>
      </c>
      <c r="C21254" s="62" t="s">
        <v>11993</v>
      </c>
      <c r="D21254" s="182" t="s">
        <v>14447</v>
      </c>
      <c r="E21254" s="125">
        <v>150000</v>
      </c>
      <c r="F21254" s="125"/>
      <c r="G21254" s="125">
        <f t="shared" si="344"/>
        <v>-150000</v>
      </c>
      <c r="H21254" s="704" t="s">
        <v>14431</v>
      </c>
    </row>
    <row r="21255" spans="1:8" ht="15" x14ac:dyDescent="0.2">
      <c r="A21255" s="733">
        <v>45566</v>
      </c>
      <c r="B21255" s="62" t="s">
        <v>13213</v>
      </c>
      <c r="C21255" s="62" t="s">
        <v>13257</v>
      </c>
      <c r="D21255" s="182" t="s">
        <v>14448</v>
      </c>
      <c r="E21255" s="125">
        <v>100000</v>
      </c>
      <c r="F21255" s="125"/>
      <c r="G21255" s="125">
        <f t="shared" si="344"/>
        <v>-100000</v>
      </c>
      <c r="H21255" s="704" t="s">
        <v>14431</v>
      </c>
    </row>
    <row r="21256" spans="1:8" ht="15" x14ac:dyDescent="0.2">
      <c r="A21256" s="1111">
        <v>45567</v>
      </c>
      <c r="B21256" s="1113" t="s">
        <v>14235</v>
      </c>
      <c r="C21256" s="1113" t="s">
        <v>5740</v>
      </c>
      <c r="D21256" s="1114" t="s">
        <v>13534</v>
      </c>
      <c r="E21256" s="1115">
        <v>1500</v>
      </c>
      <c r="F21256" s="1115"/>
      <c r="G21256" s="1115">
        <f t="shared" ref="G21256:G21258" si="345">F21256-E21256</f>
        <v>-1500</v>
      </c>
      <c r="H21256" s="1116" t="s">
        <v>14431</v>
      </c>
    </row>
    <row r="21257" spans="1:8" ht="15" x14ac:dyDescent="0.2">
      <c r="A21257" s="733">
        <v>45567</v>
      </c>
      <c r="B21257" s="62" t="s">
        <v>13278</v>
      </c>
      <c r="C21257" s="62" t="s">
        <v>14453</v>
      </c>
      <c r="D21257" s="182" t="s">
        <v>14454</v>
      </c>
      <c r="E21257" s="125">
        <v>41450</v>
      </c>
      <c r="F21257" s="125"/>
      <c r="G21257" s="125">
        <f t="shared" si="345"/>
        <v>-41450</v>
      </c>
      <c r="H21257" s="704" t="s">
        <v>14431</v>
      </c>
    </row>
    <row r="21258" spans="1:8" ht="15" x14ac:dyDescent="0.2">
      <c r="A21258" s="1111">
        <v>45567</v>
      </c>
      <c r="B21258" s="1113" t="s">
        <v>103</v>
      </c>
      <c r="C21258" s="1113" t="s">
        <v>103</v>
      </c>
      <c r="D21258" s="1114" t="s">
        <v>10199</v>
      </c>
      <c r="E21258" s="1115">
        <v>4000</v>
      </c>
      <c r="F21258" s="1115"/>
      <c r="G21258" s="1115">
        <f t="shared" si="345"/>
        <v>-4000</v>
      </c>
      <c r="H21258" s="1116" t="s">
        <v>14431</v>
      </c>
    </row>
    <row r="21259" spans="1:8" ht="15" x14ac:dyDescent="0.2">
      <c r="A21259" s="733">
        <v>45567</v>
      </c>
      <c r="B21259" s="62" t="s">
        <v>13165</v>
      </c>
      <c r="C21259" s="62" t="s">
        <v>10972</v>
      </c>
      <c r="D21259" s="182" t="s">
        <v>14473</v>
      </c>
      <c r="E21259" s="125">
        <v>500</v>
      </c>
      <c r="F21259" s="125"/>
      <c r="G21259" s="125">
        <f t="shared" ref="G21259:G21263" si="346">F21259-E21259</f>
        <v>-500</v>
      </c>
      <c r="H21259" s="704" t="s">
        <v>14431</v>
      </c>
    </row>
    <row r="21260" spans="1:8" ht="15" x14ac:dyDescent="0.2">
      <c r="A21260" s="733">
        <v>45567</v>
      </c>
      <c r="B21260" s="62" t="s">
        <v>14357</v>
      </c>
      <c r="C21260" s="62" t="s">
        <v>10972</v>
      </c>
      <c r="D21260" s="182" t="s">
        <v>12497</v>
      </c>
      <c r="E21260" s="125">
        <v>725</v>
      </c>
      <c r="F21260" s="125"/>
      <c r="G21260" s="125">
        <f t="shared" si="346"/>
        <v>-725</v>
      </c>
      <c r="H21260" s="704" t="s">
        <v>14431</v>
      </c>
    </row>
    <row r="21261" spans="1:8" ht="15" x14ac:dyDescent="0.2">
      <c r="A21261" s="733">
        <v>45567</v>
      </c>
      <c r="B21261" s="62" t="s">
        <v>12671</v>
      </c>
      <c r="C21261" s="62" t="s">
        <v>10972</v>
      </c>
      <c r="D21261" s="182" t="s">
        <v>14474</v>
      </c>
      <c r="E21261" s="125">
        <v>230</v>
      </c>
      <c r="F21261" s="125"/>
      <c r="G21261" s="125">
        <f t="shared" si="346"/>
        <v>-230</v>
      </c>
      <c r="H21261" s="704" t="s">
        <v>14431</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14431</v>
      </c>
    </row>
    <row r="21263" spans="1:8" ht="15" x14ac:dyDescent="0.2">
      <c r="A21263" s="733">
        <v>45567</v>
      </c>
      <c r="B21263" s="62" t="s">
        <v>12388</v>
      </c>
      <c r="C21263" s="62" t="s">
        <v>10972</v>
      </c>
      <c r="D21263" s="182" t="s">
        <v>13969</v>
      </c>
      <c r="E21263" s="125">
        <v>380</v>
      </c>
      <c r="F21263" s="125"/>
      <c r="G21263" s="125">
        <f t="shared" si="346"/>
        <v>-380</v>
      </c>
      <c r="H21263" s="704" t="s">
        <v>14431</v>
      </c>
    </row>
    <row r="21264" spans="1:8" ht="24" x14ac:dyDescent="0.2">
      <c r="A21264" s="733">
        <v>45567</v>
      </c>
      <c r="B21264" s="62" t="s">
        <v>12594</v>
      </c>
      <c r="C21264" s="62" t="s">
        <v>14319</v>
      </c>
      <c r="D21264" s="182" t="s">
        <v>14475</v>
      </c>
      <c r="E21264" s="125">
        <v>100000</v>
      </c>
      <c r="F21264" s="125"/>
      <c r="G21264" s="125">
        <f t="shared" ref="G21264:G21266" si="347">F21264-E21264</f>
        <v>-100000</v>
      </c>
      <c r="H21264" s="704" t="s">
        <v>14431</v>
      </c>
    </row>
    <row r="21265" spans="1:8" ht="15" x14ac:dyDescent="0.2">
      <c r="A21265" s="733">
        <v>45567</v>
      </c>
      <c r="B21265" s="62" t="s">
        <v>14340</v>
      </c>
      <c r="C21265" s="62" t="s">
        <v>14352</v>
      </c>
      <c r="D21265" s="182" t="s">
        <v>14476</v>
      </c>
      <c r="E21265" s="125">
        <v>30000</v>
      </c>
      <c r="F21265" s="125"/>
      <c r="G21265" s="125">
        <f t="shared" si="347"/>
        <v>-30000</v>
      </c>
      <c r="H21265" s="704" t="s">
        <v>14431</v>
      </c>
    </row>
    <row r="21266" spans="1:8" ht="24" x14ac:dyDescent="0.2">
      <c r="A21266" s="733">
        <v>45567</v>
      </c>
      <c r="B21266" s="62" t="s">
        <v>13278</v>
      </c>
      <c r="C21266" s="62" t="s">
        <v>437</v>
      </c>
      <c r="D21266" s="182" t="s">
        <v>14549</v>
      </c>
      <c r="E21266" s="125">
        <v>15000</v>
      </c>
      <c r="F21266" s="125"/>
      <c r="G21266" s="125">
        <f t="shared" si="347"/>
        <v>-15000</v>
      </c>
      <c r="H21266" s="704" t="s">
        <v>14431</v>
      </c>
    </row>
    <row r="21267" spans="1:8" ht="24" x14ac:dyDescent="0.2">
      <c r="A21267" s="733">
        <v>45567</v>
      </c>
      <c r="B21267" s="62" t="s">
        <v>13278</v>
      </c>
      <c r="C21267" s="62" t="s">
        <v>391</v>
      </c>
      <c r="D21267" s="182" t="s">
        <v>14477</v>
      </c>
      <c r="E21267" s="125">
        <v>4000</v>
      </c>
      <c r="F21267" s="125"/>
      <c r="G21267" s="125">
        <f t="shared" ref="G21267" si="348">F21267-E21267</f>
        <v>-4000</v>
      </c>
      <c r="H21267" s="704" t="s">
        <v>14431</v>
      </c>
    </row>
    <row r="21268" spans="1:8" ht="19.5" customHeight="1" x14ac:dyDescent="0.2">
      <c r="A21268" s="733">
        <v>45567</v>
      </c>
      <c r="B21268" s="62" t="s">
        <v>11068</v>
      </c>
      <c r="C21268" s="62" t="s">
        <v>10972</v>
      </c>
      <c r="D21268" s="182" t="s">
        <v>14478</v>
      </c>
      <c r="E21268" s="125">
        <v>200000</v>
      </c>
      <c r="F21268" s="125"/>
      <c r="G21268" s="125">
        <f t="shared" ref="G21268" si="349">F21268-E21268</f>
        <v>-200000</v>
      </c>
      <c r="H21268" s="704" t="s">
        <v>14431</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14431</v>
      </c>
    </row>
    <row r="21270" spans="1:8" ht="15" x14ac:dyDescent="0.2">
      <c r="A21270" s="733">
        <v>45567</v>
      </c>
      <c r="B21270" s="1047" t="s">
        <v>10167</v>
      </c>
      <c r="C21270" s="1047" t="s">
        <v>793</v>
      </c>
      <c r="D21270" s="1050" t="s">
        <v>8421</v>
      </c>
      <c r="E21270" s="1049">
        <v>5000</v>
      </c>
      <c r="F21270" s="125"/>
      <c r="G21270" s="62">
        <f t="shared" si="350"/>
        <v>-5000</v>
      </c>
      <c r="H21270" s="704" t="s">
        <v>14431</v>
      </c>
    </row>
    <row r="21271" spans="1:8" ht="15" x14ac:dyDescent="0.2">
      <c r="A21271" s="733">
        <v>45567</v>
      </c>
      <c r="B21271" s="1047" t="s">
        <v>12388</v>
      </c>
      <c r="C21271" s="1047" t="s">
        <v>793</v>
      </c>
      <c r="D21271" s="1050" t="s">
        <v>12183</v>
      </c>
      <c r="E21271" s="1049">
        <v>50000</v>
      </c>
      <c r="F21271" s="125"/>
      <c r="G21271" s="62">
        <f t="shared" si="350"/>
        <v>-50000</v>
      </c>
      <c r="H21271" s="704" t="s">
        <v>14431</v>
      </c>
    </row>
    <row r="21272" spans="1:8" ht="15" x14ac:dyDescent="0.2">
      <c r="A21272" s="733">
        <v>45567</v>
      </c>
      <c r="B21272" s="1047" t="s">
        <v>25</v>
      </c>
      <c r="C21272" s="1047" t="s">
        <v>793</v>
      </c>
      <c r="D21272" s="1050" t="s">
        <v>12790</v>
      </c>
      <c r="E21272" s="1049">
        <v>105000</v>
      </c>
      <c r="F21272" s="125"/>
      <c r="G21272" s="62">
        <f t="shared" si="350"/>
        <v>-105000</v>
      </c>
      <c r="H21272" s="704" t="s">
        <v>14431</v>
      </c>
    </row>
    <row r="21273" spans="1:8" ht="15" x14ac:dyDescent="0.2">
      <c r="A21273" s="733">
        <v>45567</v>
      </c>
      <c r="B21273" s="62" t="s">
        <v>12594</v>
      </c>
      <c r="C21273" s="62" t="s">
        <v>14319</v>
      </c>
      <c r="D21273" s="182" t="s">
        <v>14452</v>
      </c>
      <c r="E21273" s="125">
        <v>50000</v>
      </c>
      <c r="F21273" s="125"/>
      <c r="G21273" s="125">
        <f t="shared" ref="G21273" si="351">F21273-E21273</f>
        <v>-50000</v>
      </c>
      <c r="H21273" s="704" t="s">
        <v>14431</v>
      </c>
    </row>
    <row r="21274" spans="1:8" ht="24" x14ac:dyDescent="0.2">
      <c r="A21274" s="733">
        <v>45568</v>
      </c>
      <c r="B21274" s="62" t="s">
        <v>13639</v>
      </c>
      <c r="C21274" s="62" t="s">
        <v>10972</v>
      </c>
      <c r="D21274" s="182" t="s">
        <v>14479</v>
      </c>
      <c r="E21274" s="125">
        <v>48400</v>
      </c>
      <c r="F21274" s="125"/>
      <c r="G21274" s="125">
        <f t="shared" ref="G21274:G21279" si="352">F21274-E21274</f>
        <v>-48400</v>
      </c>
      <c r="H21274" s="704" t="s">
        <v>14431</v>
      </c>
    </row>
    <row r="21275" spans="1:8" ht="15" x14ac:dyDescent="0.2">
      <c r="A21275" s="733">
        <v>45568</v>
      </c>
      <c r="B21275" s="62" t="s">
        <v>14480</v>
      </c>
      <c r="C21275" s="62" t="s">
        <v>10972</v>
      </c>
      <c r="D21275" s="182" t="s">
        <v>14481</v>
      </c>
      <c r="E21275" s="125">
        <v>1500</v>
      </c>
      <c r="F21275" s="125"/>
      <c r="G21275" s="125">
        <f t="shared" si="352"/>
        <v>-1500</v>
      </c>
      <c r="H21275" s="704" t="s">
        <v>14431</v>
      </c>
    </row>
    <row r="21276" spans="1:8" ht="15" x14ac:dyDescent="0.2">
      <c r="A21276" s="733">
        <v>45568</v>
      </c>
      <c r="B21276" s="62" t="s">
        <v>14480</v>
      </c>
      <c r="C21276" s="62" t="s">
        <v>10972</v>
      </c>
      <c r="D21276" s="182" t="s">
        <v>14482</v>
      </c>
      <c r="E21276" s="125">
        <v>12400</v>
      </c>
      <c r="F21276" s="125"/>
      <c r="G21276" s="125">
        <f t="shared" si="352"/>
        <v>-12400</v>
      </c>
      <c r="H21276" s="704" t="s">
        <v>14431</v>
      </c>
    </row>
    <row r="21277" spans="1:8" ht="15" x14ac:dyDescent="0.2">
      <c r="A21277" s="733">
        <v>45568</v>
      </c>
      <c r="B21277" s="62" t="s">
        <v>14480</v>
      </c>
      <c r="C21277" s="62" t="s">
        <v>3103</v>
      </c>
      <c r="D21277" s="182" t="s">
        <v>7774</v>
      </c>
      <c r="E21277" s="125">
        <v>30000</v>
      </c>
      <c r="F21277" s="125"/>
      <c r="G21277" s="125">
        <f t="shared" si="352"/>
        <v>-30000</v>
      </c>
      <c r="H21277" s="704" t="s">
        <v>14431</v>
      </c>
    </row>
    <row r="21278" spans="1:8" ht="15" x14ac:dyDescent="0.2">
      <c r="A21278" s="1111">
        <v>45568</v>
      </c>
      <c r="B21278" s="1113" t="s">
        <v>11068</v>
      </c>
      <c r="C21278" s="1113" t="s">
        <v>5740</v>
      </c>
      <c r="D21278" s="1114" t="s">
        <v>14258</v>
      </c>
      <c r="E21278" s="1115">
        <v>1000</v>
      </c>
      <c r="F21278" s="1115"/>
      <c r="G21278" s="1115">
        <f t="shared" si="352"/>
        <v>-1000</v>
      </c>
      <c r="H21278" s="1116" t="s">
        <v>14431</v>
      </c>
    </row>
    <row r="21279" spans="1:8" ht="15" x14ac:dyDescent="0.2">
      <c r="A21279" s="1111">
        <v>45568</v>
      </c>
      <c r="B21279" s="1113" t="s">
        <v>13213</v>
      </c>
      <c r="C21279" s="1113" t="s">
        <v>5740</v>
      </c>
      <c r="D21279" s="1114" t="s">
        <v>14483</v>
      </c>
      <c r="E21279" s="1115">
        <v>550</v>
      </c>
      <c r="F21279" s="1115"/>
      <c r="G21279" s="1115">
        <f t="shared" si="352"/>
        <v>-550</v>
      </c>
      <c r="H21279" s="1116" t="s">
        <v>14431</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14431</v>
      </c>
    </row>
    <row r="21281" spans="1:8" ht="15" x14ac:dyDescent="0.2">
      <c r="A21281" s="733">
        <v>45568</v>
      </c>
      <c r="B21281" s="62" t="s">
        <v>12388</v>
      </c>
      <c r="C21281" s="62" t="s">
        <v>10972</v>
      </c>
      <c r="D21281" s="182" t="s">
        <v>14499</v>
      </c>
      <c r="E21281" s="125">
        <v>100</v>
      </c>
      <c r="F21281" s="125"/>
      <c r="G21281" s="125">
        <f t="shared" ref="G21281:G21286" si="354">F21281-E21281</f>
        <v>-100</v>
      </c>
      <c r="H21281" s="704" t="s">
        <v>14431</v>
      </c>
    </row>
    <row r="21282" spans="1:8" ht="15" x14ac:dyDescent="0.2">
      <c r="A21282" s="1111">
        <v>45568</v>
      </c>
      <c r="B21282" s="1113" t="s">
        <v>13278</v>
      </c>
      <c r="C21282" s="1113" t="s">
        <v>5740</v>
      </c>
      <c r="D21282" s="1114" t="s">
        <v>369</v>
      </c>
      <c r="E21282" s="1115">
        <v>300</v>
      </c>
      <c r="F21282" s="1115"/>
      <c r="G21282" s="1115">
        <f t="shared" si="354"/>
        <v>-300</v>
      </c>
      <c r="H21282" s="1116" t="s">
        <v>14431</v>
      </c>
    </row>
    <row r="21283" spans="1:8" ht="15" x14ac:dyDescent="0.2">
      <c r="A21283" s="1111">
        <v>45568</v>
      </c>
      <c r="B21283" s="1113" t="s">
        <v>11068</v>
      </c>
      <c r="C21283" s="1113" t="s">
        <v>5740</v>
      </c>
      <c r="D21283" s="1114" t="s">
        <v>14391</v>
      </c>
      <c r="E21283" s="1115">
        <v>1600</v>
      </c>
      <c r="F21283" s="1115"/>
      <c r="G21283" s="1115">
        <f t="shared" si="354"/>
        <v>-1600</v>
      </c>
      <c r="H21283" s="1116" t="s">
        <v>14431</v>
      </c>
    </row>
    <row r="21284" spans="1:8" ht="15" x14ac:dyDescent="0.2">
      <c r="A21284" s="733">
        <v>45568</v>
      </c>
      <c r="B21284" s="62" t="s">
        <v>12388</v>
      </c>
      <c r="C21284" s="62" t="s">
        <v>10972</v>
      </c>
      <c r="D21284" s="182" t="s">
        <v>14500</v>
      </c>
      <c r="E21284" s="125">
        <v>10200</v>
      </c>
      <c r="F21284" s="125"/>
      <c r="G21284" s="125">
        <f t="shared" si="354"/>
        <v>-10200</v>
      </c>
      <c r="H21284" s="704" t="s">
        <v>14431</v>
      </c>
    </row>
    <row r="21285" spans="1:8" ht="15" x14ac:dyDescent="0.2">
      <c r="A21285" s="1111">
        <v>45568</v>
      </c>
      <c r="B21285" s="1113" t="s">
        <v>103</v>
      </c>
      <c r="C21285" s="1113" t="s">
        <v>8141</v>
      </c>
      <c r="D21285" s="1114" t="s">
        <v>8607</v>
      </c>
      <c r="E21285" s="1115">
        <v>1050</v>
      </c>
      <c r="F21285" s="1115"/>
      <c r="G21285" s="1115">
        <f t="shared" si="354"/>
        <v>-1050</v>
      </c>
      <c r="H21285" s="1116" t="s">
        <v>14431</v>
      </c>
    </row>
    <row r="21286" spans="1:8" ht="15" x14ac:dyDescent="0.2">
      <c r="A21286" s="1111">
        <v>45568</v>
      </c>
      <c r="B21286" s="1113" t="s">
        <v>25</v>
      </c>
      <c r="C21286" s="1113" t="s">
        <v>8141</v>
      </c>
      <c r="D21286" s="1114" t="s">
        <v>8607</v>
      </c>
      <c r="E21286" s="1115">
        <v>1300</v>
      </c>
      <c r="F21286" s="1115"/>
      <c r="G21286" s="1115">
        <f t="shared" si="354"/>
        <v>-1300</v>
      </c>
      <c r="H21286" s="1116" t="s">
        <v>14431</v>
      </c>
    </row>
    <row r="21287" spans="1:8" ht="24" x14ac:dyDescent="0.2">
      <c r="A21287" s="733">
        <v>45568</v>
      </c>
      <c r="B21287" s="62" t="s">
        <v>12048</v>
      </c>
      <c r="C21287" s="565" t="s">
        <v>378</v>
      </c>
      <c r="D21287" s="873" t="s">
        <v>14486</v>
      </c>
      <c r="E21287" s="566">
        <v>95402</v>
      </c>
      <c r="F21287" s="125"/>
      <c r="G21287" s="125">
        <f t="shared" si="353"/>
        <v>-95402</v>
      </c>
      <c r="H21287" s="704" t="s">
        <v>14431</v>
      </c>
    </row>
    <row r="21288" spans="1:8" ht="24" x14ac:dyDescent="0.2">
      <c r="A21288" s="733">
        <v>45568</v>
      </c>
      <c r="B21288" s="62" t="s">
        <v>12783</v>
      </c>
      <c r="C21288" s="565" t="s">
        <v>378</v>
      </c>
      <c r="D21288" s="873" t="s">
        <v>14486</v>
      </c>
      <c r="E21288" s="566">
        <v>8321</v>
      </c>
      <c r="F21288" s="125"/>
      <c r="G21288" s="125">
        <f t="shared" ref="G21288:G21292" si="355">F21288-E21288</f>
        <v>-8321</v>
      </c>
      <c r="H21288" s="704" t="s">
        <v>14431</v>
      </c>
    </row>
    <row r="21289" spans="1:8" ht="24" x14ac:dyDescent="0.2">
      <c r="A21289" s="733">
        <v>45568</v>
      </c>
      <c r="B21289" s="62" t="s">
        <v>12388</v>
      </c>
      <c r="C21289" s="565" t="s">
        <v>378</v>
      </c>
      <c r="D21289" s="873" t="s">
        <v>14486</v>
      </c>
      <c r="E21289" s="566">
        <v>24631</v>
      </c>
      <c r="F21289" s="125"/>
      <c r="G21289" s="125">
        <f t="shared" si="355"/>
        <v>-24631</v>
      </c>
      <c r="H21289" s="704" t="s">
        <v>14431</v>
      </c>
    </row>
    <row r="21290" spans="1:8" ht="24" x14ac:dyDescent="0.2">
      <c r="A21290" s="733">
        <v>45568</v>
      </c>
      <c r="B21290" s="62" t="s">
        <v>12671</v>
      </c>
      <c r="C21290" s="565" t="s">
        <v>378</v>
      </c>
      <c r="D21290" s="873" t="s">
        <v>14486</v>
      </c>
      <c r="E21290" s="566">
        <v>9919</v>
      </c>
      <c r="F21290" s="125"/>
      <c r="G21290" s="125">
        <f t="shared" si="355"/>
        <v>-9919</v>
      </c>
      <c r="H21290" s="704" t="s">
        <v>14431</v>
      </c>
    </row>
    <row r="21291" spans="1:8" ht="24" x14ac:dyDescent="0.2">
      <c r="A21291" s="733">
        <v>45568</v>
      </c>
      <c r="B21291" s="62" t="s">
        <v>13278</v>
      </c>
      <c r="C21291" s="565" t="s">
        <v>378</v>
      </c>
      <c r="D21291" s="873" t="s">
        <v>14486</v>
      </c>
      <c r="E21291" s="566">
        <v>7348</v>
      </c>
      <c r="F21291" s="125"/>
      <c r="G21291" s="125">
        <f t="shared" si="355"/>
        <v>-7348</v>
      </c>
      <c r="H21291" s="704" t="s">
        <v>14431</v>
      </c>
    </row>
    <row r="21292" spans="1:8" ht="24" x14ac:dyDescent="0.2">
      <c r="A21292" s="733">
        <v>45568</v>
      </c>
      <c r="B21292" s="62" t="s">
        <v>13418</v>
      </c>
      <c r="C21292" s="565" t="s">
        <v>378</v>
      </c>
      <c r="D21292" s="873" t="s">
        <v>14486</v>
      </c>
      <c r="E21292" s="566">
        <v>54379</v>
      </c>
      <c r="F21292" s="125"/>
      <c r="G21292" s="125">
        <f t="shared" si="355"/>
        <v>-54379</v>
      </c>
      <c r="H21292" s="704" t="s">
        <v>14431</v>
      </c>
    </row>
    <row r="21293" spans="1:8" ht="24" x14ac:dyDescent="0.2">
      <c r="A21293" s="733">
        <v>45568</v>
      </c>
      <c r="B21293" s="62" t="s">
        <v>13213</v>
      </c>
      <c r="C21293" s="62" t="s">
        <v>14121</v>
      </c>
      <c r="D21293" s="182" t="s">
        <v>14484</v>
      </c>
      <c r="E21293" s="125">
        <v>100000</v>
      </c>
      <c r="F21293" s="125"/>
      <c r="G21293" s="125">
        <f t="shared" si="353"/>
        <v>-100000</v>
      </c>
      <c r="H21293" s="704" t="s">
        <v>14431</v>
      </c>
    </row>
    <row r="21294" spans="1:8" ht="24" x14ac:dyDescent="0.2">
      <c r="A21294" s="733">
        <v>45568</v>
      </c>
      <c r="B21294" s="62" t="s">
        <v>11068</v>
      </c>
      <c r="C21294" s="62" t="s">
        <v>14301</v>
      </c>
      <c r="D21294" s="182" t="s">
        <v>14485</v>
      </c>
      <c r="E21294" s="125">
        <v>200000</v>
      </c>
      <c r="F21294" s="125"/>
      <c r="G21294" s="125">
        <f t="shared" si="353"/>
        <v>-200000</v>
      </c>
      <c r="H21294" s="704" t="s">
        <v>14431</v>
      </c>
    </row>
    <row r="21295" spans="1:8" ht="15" x14ac:dyDescent="0.2">
      <c r="A21295" s="733">
        <v>45568</v>
      </c>
      <c r="B21295" s="62" t="s">
        <v>12388</v>
      </c>
      <c r="C21295" s="62" t="s">
        <v>391</v>
      </c>
      <c r="D21295" s="182" t="s">
        <v>14501</v>
      </c>
      <c r="E21295" s="125">
        <v>40000</v>
      </c>
      <c r="F21295" s="125"/>
      <c r="G21295" s="125">
        <f t="shared" ref="G21295" si="356">F21295-E21295</f>
        <v>-40000</v>
      </c>
      <c r="H21295" s="704" t="s">
        <v>14431</v>
      </c>
    </row>
    <row r="21296" spans="1:8" ht="15" x14ac:dyDescent="0.2">
      <c r="A21296" s="733">
        <v>45569</v>
      </c>
      <c r="B21296" s="62" t="s">
        <v>12388</v>
      </c>
      <c r="C21296" s="62" t="s">
        <v>10972</v>
      </c>
      <c r="D21296" s="182" t="s">
        <v>14502</v>
      </c>
      <c r="E21296" s="125">
        <v>40</v>
      </c>
      <c r="F21296" s="125"/>
      <c r="G21296" s="125">
        <f t="shared" ref="G21296:G21307" si="357">F21296-E21296</f>
        <v>-40</v>
      </c>
      <c r="H21296" s="704" t="s">
        <v>14431</v>
      </c>
    </row>
    <row r="21297" spans="1:8" ht="15" x14ac:dyDescent="0.2">
      <c r="A21297" s="1111">
        <v>45569</v>
      </c>
      <c r="B21297" s="1113" t="s">
        <v>13278</v>
      </c>
      <c r="C21297" s="1113" t="s">
        <v>285</v>
      </c>
      <c r="D21297" s="1114" t="s">
        <v>14503</v>
      </c>
      <c r="E21297" s="1115">
        <v>1500</v>
      </c>
      <c r="F21297" s="1115"/>
      <c r="G21297" s="1115">
        <f t="shared" si="357"/>
        <v>-1500</v>
      </c>
      <c r="H21297" s="1116" t="s">
        <v>14431</v>
      </c>
    </row>
    <row r="21298" spans="1:8" ht="15" x14ac:dyDescent="0.2">
      <c r="A21298" s="1111">
        <v>45569</v>
      </c>
      <c r="B21298" s="1113" t="s">
        <v>11068</v>
      </c>
      <c r="C21298" s="1113" t="s">
        <v>5740</v>
      </c>
      <c r="D21298" s="1114" t="s">
        <v>369</v>
      </c>
      <c r="E21298" s="1115">
        <v>1000</v>
      </c>
      <c r="F21298" s="1115"/>
      <c r="G21298" s="1115">
        <f t="shared" si="357"/>
        <v>-1000</v>
      </c>
      <c r="H21298" s="1116" t="s">
        <v>14431</v>
      </c>
    </row>
    <row r="21299" spans="1:8" ht="15" x14ac:dyDescent="0.2">
      <c r="A21299" s="1111">
        <v>45569</v>
      </c>
      <c r="B21299" s="1113" t="s">
        <v>103</v>
      </c>
      <c r="C21299" s="1113" t="s">
        <v>103</v>
      </c>
      <c r="D21299" s="1114" t="s">
        <v>10199</v>
      </c>
      <c r="E21299" s="1115">
        <v>3500</v>
      </c>
      <c r="F21299" s="1115"/>
      <c r="G21299" s="1115">
        <f t="shared" si="357"/>
        <v>-3500</v>
      </c>
      <c r="H21299" s="1116" t="s">
        <v>14431</v>
      </c>
    </row>
    <row r="21300" spans="1:8" ht="15" x14ac:dyDescent="0.2">
      <c r="A21300" s="733">
        <v>45569</v>
      </c>
      <c r="B21300" s="1047" t="s">
        <v>12388</v>
      </c>
      <c r="C21300" s="1047" t="s">
        <v>793</v>
      </c>
      <c r="D21300" s="1050" t="s">
        <v>10737</v>
      </c>
      <c r="E21300" s="1049">
        <v>94200</v>
      </c>
      <c r="F21300" s="125"/>
      <c r="G21300" s="125">
        <f t="shared" si="357"/>
        <v>-94200</v>
      </c>
      <c r="H21300" s="704" t="s">
        <v>14431</v>
      </c>
    </row>
    <row r="21301" spans="1:8" ht="15" x14ac:dyDescent="0.2">
      <c r="A21301" s="733">
        <v>45569</v>
      </c>
      <c r="B21301" s="62" t="s">
        <v>12388</v>
      </c>
      <c r="C21301" s="62" t="s">
        <v>10972</v>
      </c>
      <c r="D21301" s="182" t="s">
        <v>14504</v>
      </c>
      <c r="E21301" s="125">
        <v>900</v>
      </c>
      <c r="F21301" s="125"/>
      <c r="G21301" s="125">
        <f t="shared" si="357"/>
        <v>-900</v>
      </c>
      <c r="H21301" s="704" t="s">
        <v>14431</v>
      </c>
    </row>
    <row r="21302" spans="1:8" ht="15" x14ac:dyDescent="0.2">
      <c r="A21302" s="733">
        <v>45569</v>
      </c>
      <c r="B21302" s="62" t="s">
        <v>14340</v>
      </c>
      <c r="C21302" s="62" t="s">
        <v>5409</v>
      </c>
      <c r="D21302" s="182" t="s">
        <v>13406</v>
      </c>
      <c r="E21302" s="125">
        <v>10000</v>
      </c>
      <c r="F21302" s="125"/>
      <c r="G21302" s="125">
        <f t="shared" si="357"/>
        <v>-10000</v>
      </c>
      <c r="H21302" s="704" t="s">
        <v>14431</v>
      </c>
    </row>
    <row r="21303" spans="1:8" ht="15" x14ac:dyDescent="0.2">
      <c r="A21303" s="733">
        <v>45569</v>
      </c>
      <c r="B21303" s="62" t="s">
        <v>13098</v>
      </c>
      <c r="C21303" s="62" t="s">
        <v>10972</v>
      </c>
      <c r="D21303" s="182" t="s">
        <v>14505</v>
      </c>
      <c r="E21303" s="125">
        <v>75375</v>
      </c>
      <c r="F21303" s="125"/>
      <c r="G21303" s="125">
        <f t="shared" si="357"/>
        <v>-75375</v>
      </c>
      <c r="H21303" s="704" t="s">
        <v>14431</v>
      </c>
    </row>
    <row r="21304" spans="1:8" ht="15" x14ac:dyDescent="0.2">
      <c r="A21304" s="733">
        <v>45569</v>
      </c>
      <c r="B21304" s="62" t="s">
        <v>9344</v>
      </c>
      <c r="C21304" s="62" t="s">
        <v>10972</v>
      </c>
      <c r="D21304" s="182" t="s">
        <v>14506</v>
      </c>
      <c r="E21304" s="125">
        <v>100</v>
      </c>
      <c r="F21304" s="125"/>
      <c r="G21304" s="125">
        <f t="shared" si="357"/>
        <v>-100</v>
      </c>
      <c r="H21304" s="704" t="s">
        <v>14431</v>
      </c>
    </row>
    <row r="21305" spans="1:8" ht="15" x14ac:dyDescent="0.2">
      <c r="A21305" s="1111">
        <v>45569</v>
      </c>
      <c r="B21305" s="1113" t="s">
        <v>9344</v>
      </c>
      <c r="C21305" s="1113" t="s">
        <v>5740</v>
      </c>
      <c r="D21305" s="1114" t="s">
        <v>369</v>
      </c>
      <c r="E21305" s="1115">
        <v>200</v>
      </c>
      <c r="F21305" s="1115"/>
      <c r="G21305" s="1115">
        <f t="shared" si="357"/>
        <v>-200</v>
      </c>
      <c r="H21305" s="1116" t="s">
        <v>14431</v>
      </c>
    </row>
    <row r="21306" spans="1:8" ht="15" x14ac:dyDescent="0.2">
      <c r="A21306" s="733">
        <v>45569</v>
      </c>
      <c r="B21306" s="62" t="s">
        <v>12388</v>
      </c>
      <c r="C21306" s="62" t="s">
        <v>10972</v>
      </c>
      <c r="D21306" s="182" t="s">
        <v>14507</v>
      </c>
      <c r="E21306" s="125">
        <v>300</v>
      </c>
      <c r="F21306" s="125"/>
      <c r="G21306" s="125">
        <f t="shared" si="357"/>
        <v>-300</v>
      </c>
      <c r="H21306" s="704" t="s">
        <v>14431</v>
      </c>
    </row>
    <row r="21307" spans="1:8" ht="15" x14ac:dyDescent="0.2">
      <c r="A21307" s="1081">
        <v>45569</v>
      </c>
      <c r="B21307" s="1082" t="s">
        <v>12671</v>
      </c>
      <c r="C21307" s="1082" t="s">
        <v>12271</v>
      </c>
      <c r="D21307" s="1125" t="s">
        <v>14578</v>
      </c>
      <c r="E21307" s="1083">
        <v>100000</v>
      </c>
      <c r="F21307" s="1083"/>
      <c r="G21307" s="1083">
        <f t="shared" si="357"/>
        <v>-100000</v>
      </c>
      <c r="H21307" s="1084" t="s">
        <v>14431</v>
      </c>
    </row>
    <row r="21308" spans="1:8" ht="24" x14ac:dyDescent="0.2">
      <c r="A21308" s="733">
        <v>45569</v>
      </c>
      <c r="B21308" s="62" t="s">
        <v>13098</v>
      </c>
      <c r="C21308" s="62" t="s">
        <v>13244</v>
      </c>
      <c r="D21308" s="182" t="s">
        <v>14508</v>
      </c>
      <c r="E21308" s="125">
        <v>400000</v>
      </c>
      <c r="F21308" s="125"/>
      <c r="G21308" s="125">
        <f t="shared" ref="G21308:G21309" si="358">F21308-E21308</f>
        <v>-400000</v>
      </c>
      <c r="H21308" s="704" t="s">
        <v>14431</v>
      </c>
    </row>
    <row r="21309" spans="1:8" ht="24" x14ac:dyDescent="0.2">
      <c r="A21309" s="733">
        <v>45569</v>
      </c>
      <c r="B21309" s="62" t="s">
        <v>13240</v>
      </c>
      <c r="C21309" s="62" t="s">
        <v>14099</v>
      </c>
      <c r="D21309" s="182" t="s">
        <v>14509</v>
      </c>
      <c r="E21309" s="125">
        <v>221000</v>
      </c>
      <c r="F21309" s="125"/>
      <c r="G21309" s="125">
        <f t="shared" si="358"/>
        <v>-221000</v>
      </c>
      <c r="H21309" s="704" t="s">
        <v>14431</v>
      </c>
    </row>
    <row r="21310" spans="1:8" ht="15" x14ac:dyDescent="0.2">
      <c r="A21310" s="1111">
        <v>45570</v>
      </c>
      <c r="B21310" s="1113" t="s">
        <v>11068</v>
      </c>
      <c r="C21310" s="1113" t="s">
        <v>5740</v>
      </c>
      <c r="D21310" s="1114" t="s">
        <v>13534</v>
      </c>
      <c r="E21310" s="1115">
        <v>4000</v>
      </c>
      <c r="F21310" s="1115"/>
      <c r="G21310" s="1115">
        <f t="shared" ref="G21310:G21319" si="359">F21310-E21310</f>
        <v>-4000</v>
      </c>
      <c r="H21310" s="1116" t="s">
        <v>14431</v>
      </c>
    </row>
    <row r="21311" spans="1:8" ht="15" x14ac:dyDescent="0.2">
      <c r="A21311" s="1111">
        <v>45570</v>
      </c>
      <c r="B21311" s="1113" t="s">
        <v>13213</v>
      </c>
      <c r="C21311" s="1113" t="s">
        <v>5740</v>
      </c>
      <c r="D21311" s="1114" t="s">
        <v>14510</v>
      </c>
      <c r="E21311" s="1115">
        <v>2500</v>
      </c>
      <c r="F21311" s="1115"/>
      <c r="G21311" s="1115">
        <f t="shared" si="359"/>
        <v>-2500</v>
      </c>
      <c r="H21311" s="1116" t="s">
        <v>14431</v>
      </c>
    </row>
    <row r="21312" spans="1:8" ht="15" x14ac:dyDescent="0.2">
      <c r="A21312" s="733">
        <v>45569</v>
      </c>
      <c r="B21312" s="62" t="s">
        <v>14480</v>
      </c>
      <c r="C21312" s="62" t="s">
        <v>10972</v>
      </c>
      <c r="D21312" s="182" t="s">
        <v>14511</v>
      </c>
      <c r="E21312" s="125">
        <v>11000</v>
      </c>
      <c r="F21312" s="125"/>
      <c r="G21312" s="125">
        <f t="shared" si="359"/>
        <v>-11000</v>
      </c>
      <c r="H21312" s="704" t="s">
        <v>14431</v>
      </c>
    </row>
    <row r="21313" spans="1:8" ht="15" x14ac:dyDescent="0.2">
      <c r="A21313" s="733">
        <v>45570</v>
      </c>
      <c r="B21313" s="62" t="s">
        <v>14357</v>
      </c>
      <c r="C21313" s="62" t="s">
        <v>5409</v>
      </c>
      <c r="D21313" s="182" t="s">
        <v>13406</v>
      </c>
      <c r="E21313" s="125">
        <v>10000</v>
      </c>
      <c r="F21313" s="125"/>
      <c r="G21313" s="125">
        <f t="shared" si="359"/>
        <v>-10000</v>
      </c>
      <c r="H21313" s="704" t="s">
        <v>14431</v>
      </c>
    </row>
    <row r="21314" spans="1:8" ht="15" x14ac:dyDescent="0.2">
      <c r="A21314" s="1111">
        <v>45570</v>
      </c>
      <c r="B21314" s="1113" t="s">
        <v>12671</v>
      </c>
      <c r="C21314" s="1113" t="s">
        <v>5740</v>
      </c>
      <c r="D21314" s="1114" t="s">
        <v>13534</v>
      </c>
      <c r="E21314" s="1115">
        <v>2000</v>
      </c>
      <c r="F21314" s="1115"/>
      <c r="G21314" s="1115">
        <f t="shared" si="359"/>
        <v>-2000</v>
      </c>
      <c r="H21314" s="1116" t="s">
        <v>14431</v>
      </c>
    </row>
    <row r="21315" spans="1:8" ht="15" x14ac:dyDescent="0.2">
      <c r="A21315" s="1111">
        <v>45570</v>
      </c>
      <c r="B21315" s="1113" t="s">
        <v>13418</v>
      </c>
      <c r="C21315" s="1113" t="s">
        <v>5740</v>
      </c>
      <c r="D21315" s="1114" t="s">
        <v>14510</v>
      </c>
      <c r="E21315" s="1115">
        <v>2500</v>
      </c>
      <c r="F21315" s="1115"/>
      <c r="G21315" s="1115">
        <f t="shared" si="359"/>
        <v>-2500</v>
      </c>
      <c r="H21315" s="1116" t="s">
        <v>14431</v>
      </c>
    </row>
    <row r="21316" spans="1:8" ht="15" x14ac:dyDescent="0.2">
      <c r="A21316" s="733">
        <v>45570</v>
      </c>
      <c r="B21316" s="62" t="s">
        <v>13418</v>
      </c>
      <c r="C21316" s="62" t="s">
        <v>10972</v>
      </c>
      <c r="D21316" s="182" t="s">
        <v>14512</v>
      </c>
      <c r="E21316" s="125">
        <v>3200</v>
      </c>
      <c r="F21316" s="125"/>
      <c r="G21316" s="125">
        <f t="shared" si="359"/>
        <v>-3200</v>
      </c>
      <c r="H21316" s="704" t="s">
        <v>14431</v>
      </c>
    </row>
    <row r="21317" spans="1:8" ht="15" x14ac:dyDescent="0.2">
      <c r="A21317" s="733">
        <v>45570</v>
      </c>
      <c r="B21317" s="62" t="s">
        <v>13418</v>
      </c>
      <c r="C21317" s="62" t="s">
        <v>10972</v>
      </c>
      <c r="D21317" s="182" t="s">
        <v>14513</v>
      </c>
      <c r="E21317" s="125">
        <v>10000</v>
      </c>
      <c r="F21317" s="125"/>
      <c r="G21317" s="125">
        <f t="shared" si="359"/>
        <v>-10000</v>
      </c>
      <c r="H21317" s="704" t="s">
        <v>14431</v>
      </c>
    </row>
    <row r="21318" spans="1:8" ht="15" x14ac:dyDescent="0.2">
      <c r="A21318" s="733">
        <v>45570</v>
      </c>
      <c r="B21318" s="62" t="s">
        <v>13418</v>
      </c>
      <c r="C21318" s="62" t="s">
        <v>11595</v>
      </c>
      <c r="D21318" s="182" t="s">
        <v>14514</v>
      </c>
      <c r="E21318" s="125">
        <v>10000</v>
      </c>
      <c r="F21318" s="125"/>
      <c r="G21318" s="125">
        <f t="shared" si="359"/>
        <v>-10000</v>
      </c>
      <c r="H21318" s="704" t="s">
        <v>14431</v>
      </c>
    </row>
    <row r="21319" spans="1:8" ht="15" x14ac:dyDescent="0.2">
      <c r="A21319" s="733">
        <v>45570</v>
      </c>
      <c r="B21319" s="62" t="s">
        <v>103</v>
      </c>
      <c r="C21319" s="62" t="s">
        <v>5340</v>
      </c>
      <c r="D21319" s="182" t="s">
        <v>14515</v>
      </c>
      <c r="E21319" s="125">
        <v>17500</v>
      </c>
      <c r="F21319" s="125"/>
      <c r="G21319" s="125">
        <f t="shared" si="359"/>
        <v>-17500</v>
      </c>
      <c r="H21319" s="704" t="s">
        <v>14431</v>
      </c>
    </row>
    <row r="21320" spans="1:8" ht="24" x14ac:dyDescent="0.2">
      <c r="A21320" s="733">
        <v>45570</v>
      </c>
      <c r="B21320" s="62" t="s">
        <v>13213</v>
      </c>
      <c r="C21320" s="62" t="s">
        <v>10972</v>
      </c>
      <c r="D21320" s="182" t="s">
        <v>14516</v>
      </c>
      <c r="E21320" s="125">
        <v>100000</v>
      </c>
      <c r="F21320" s="125"/>
      <c r="G21320" s="125">
        <f t="shared" ref="G21320:G21321" si="360">F21320-E21320</f>
        <v>-100000</v>
      </c>
      <c r="H21320" s="704" t="s">
        <v>14431</v>
      </c>
    </row>
    <row r="21321" spans="1:8" ht="15" x14ac:dyDescent="0.2">
      <c r="A21321" s="733">
        <v>45570</v>
      </c>
      <c r="B21321" s="62" t="s">
        <v>13418</v>
      </c>
      <c r="C21321" s="62" t="s">
        <v>14437</v>
      </c>
      <c r="D21321" s="182" t="s">
        <v>14517</v>
      </c>
      <c r="E21321" s="125">
        <v>200000</v>
      </c>
      <c r="F21321" s="125"/>
      <c r="G21321" s="125">
        <f t="shared" si="360"/>
        <v>-200000</v>
      </c>
      <c r="H21321" s="704" t="s">
        <v>14431</v>
      </c>
    </row>
    <row r="21322" spans="1:8" ht="15" x14ac:dyDescent="0.2">
      <c r="A21322" s="1081">
        <v>45572</v>
      </c>
      <c r="B21322" s="1082" t="s">
        <v>13418</v>
      </c>
      <c r="C21322" s="1082" t="s">
        <v>11595</v>
      </c>
      <c r="D21322" s="1125" t="s">
        <v>1156</v>
      </c>
      <c r="E21322" s="1083">
        <v>8000</v>
      </c>
      <c r="F21322" s="1083"/>
      <c r="G21322" s="1083">
        <f t="shared" ref="G21322:G21332" si="361">F21322-E21322</f>
        <v>-8000</v>
      </c>
      <c r="H21322" s="1084" t="s">
        <v>14431</v>
      </c>
    </row>
    <row r="21323" spans="1:8" ht="15" x14ac:dyDescent="0.2">
      <c r="A21323" s="1111">
        <v>45572</v>
      </c>
      <c r="B21323" s="1113" t="s">
        <v>13418</v>
      </c>
      <c r="C21323" s="1113" t="s">
        <v>5740</v>
      </c>
      <c r="D21323" s="1114" t="s">
        <v>369</v>
      </c>
      <c r="E21323" s="1115">
        <v>2000</v>
      </c>
      <c r="F21323" s="1115"/>
      <c r="G21323" s="1115">
        <f t="shared" si="361"/>
        <v>-2000</v>
      </c>
      <c r="H21323" s="1116" t="s">
        <v>14431</v>
      </c>
    </row>
    <row r="21324" spans="1:8" ht="15" x14ac:dyDescent="0.2">
      <c r="A21324" s="733">
        <v>45572</v>
      </c>
      <c r="B21324" s="1047" t="s">
        <v>11068</v>
      </c>
      <c r="C21324" s="1047" t="s">
        <v>793</v>
      </c>
      <c r="D21324" s="1050" t="s">
        <v>14518</v>
      </c>
      <c r="E21324" s="1049">
        <v>123050</v>
      </c>
      <c r="F21324" s="125"/>
      <c r="G21324" s="125">
        <f t="shared" si="361"/>
        <v>-123050</v>
      </c>
      <c r="H21324" s="704" t="s">
        <v>14431</v>
      </c>
    </row>
    <row r="21325" spans="1:8" ht="15" x14ac:dyDescent="0.2">
      <c r="A21325" s="733">
        <v>45572</v>
      </c>
      <c r="B21325" s="1047" t="s">
        <v>3945</v>
      </c>
      <c r="C21325" s="1047" t="s">
        <v>793</v>
      </c>
      <c r="D21325" s="1050" t="s">
        <v>12071</v>
      </c>
      <c r="E21325" s="1049">
        <v>186556</v>
      </c>
      <c r="F21325" s="125"/>
      <c r="G21325" s="125">
        <f t="shared" si="361"/>
        <v>-186556</v>
      </c>
      <c r="H21325" s="704" t="s">
        <v>14431</v>
      </c>
    </row>
    <row r="21326" spans="1:8" ht="15" x14ac:dyDescent="0.2">
      <c r="A21326" s="733">
        <v>45572</v>
      </c>
      <c r="B21326" s="1047" t="s">
        <v>12388</v>
      </c>
      <c r="C21326" s="1047" t="s">
        <v>793</v>
      </c>
      <c r="D21326" s="1050" t="s">
        <v>14519</v>
      </c>
      <c r="E21326" s="1049">
        <v>85700</v>
      </c>
      <c r="F21326" s="125"/>
      <c r="G21326" s="125">
        <f t="shared" si="361"/>
        <v>-85700</v>
      </c>
      <c r="H21326" s="704" t="s">
        <v>14431</v>
      </c>
    </row>
    <row r="21327" spans="1:8" ht="15" x14ac:dyDescent="0.2">
      <c r="A21327" s="733">
        <v>45572</v>
      </c>
      <c r="B21327" s="1047" t="s">
        <v>3945</v>
      </c>
      <c r="C21327" s="1047" t="s">
        <v>793</v>
      </c>
      <c r="D21327" s="1050" t="s">
        <v>8420</v>
      </c>
      <c r="E21327" s="1049">
        <v>28000</v>
      </c>
      <c r="F21327" s="125"/>
      <c r="G21327" s="125">
        <f t="shared" si="361"/>
        <v>-28000</v>
      </c>
      <c r="H21327" s="704" t="s">
        <v>14431</v>
      </c>
    </row>
    <row r="21328" spans="1:8" ht="15" x14ac:dyDescent="0.2">
      <c r="A21328" s="1111">
        <v>45572</v>
      </c>
      <c r="B21328" s="1113" t="s">
        <v>103</v>
      </c>
      <c r="C21328" s="1113" t="s">
        <v>391</v>
      </c>
      <c r="D21328" s="1114" t="s">
        <v>10967</v>
      </c>
      <c r="E21328" s="1115">
        <v>2500</v>
      </c>
      <c r="F21328" s="1115"/>
      <c r="G21328" s="1115">
        <f t="shared" si="361"/>
        <v>-2500</v>
      </c>
      <c r="H21328" s="1116" t="s">
        <v>14431</v>
      </c>
    </row>
    <row r="21329" spans="1:8" ht="15" x14ac:dyDescent="0.2">
      <c r="A21329" s="1111">
        <v>45572</v>
      </c>
      <c r="B21329" s="1113" t="s">
        <v>103</v>
      </c>
      <c r="C21329" s="1113" t="s">
        <v>103</v>
      </c>
      <c r="D21329" s="1114" t="s">
        <v>10199</v>
      </c>
      <c r="E21329" s="1115">
        <v>4000</v>
      </c>
      <c r="F21329" s="1115"/>
      <c r="G21329" s="1115">
        <f t="shared" si="361"/>
        <v>-4000</v>
      </c>
      <c r="H21329" s="1116" t="s">
        <v>14431</v>
      </c>
    </row>
    <row r="21330" spans="1:8" ht="15" x14ac:dyDescent="0.2">
      <c r="A21330" s="1111">
        <v>45572</v>
      </c>
      <c r="B21330" s="1113" t="s">
        <v>12388</v>
      </c>
      <c r="C21330" s="1113" t="s">
        <v>285</v>
      </c>
      <c r="D21330" s="1114" t="s">
        <v>14503</v>
      </c>
      <c r="E21330" s="1115">
        <v>1000</v>
      </c>
      <c r="F21330" s="1115"/>
      <c r="G21330" s="1115">
        <f t="shared" si="361"/>
        <v>-1000</v>
      </c>
      <c r="H21330" s="1116" t="s">
        <v>14431</v>
      </c>
    </row>
    <row r="21331" spans="1:8" ht="15" x14ac:dyDescent="0.2">
      <c r="A21331" s="1111">
        <v>45572</v>
      </c>
      <c r="B21331" s="1113" t="s">
        <v>37</v>
      </c>
      <c r="C21331" s="1113" t="s">
        <v>5740</v>
      </c>
      <c r="D21331" s="1114" t="s">
        <v>369</v>
      </c>
      <c r="E21331" s="1115">
        <v>5000</v>
      </c>
      <c r="F21331" s="1115"/>
      <c r="G21331" s="1115">
        <f t="shared" si="361"/>
        <v>-5000</v>
      </c>
      <c r="H21331" s="1116" t="s">
        <v>14431</v>
      </c>
    </row>
    <row r="21332" spans="1:8" ht="15" x14ac:dyDescent="0.2">
      <c r="A21332" s="1111">
        <v>45572</v>
      </c>
      <c r="B21332" s="1113" t="s">
        <v>13165</v>
      </c>
      <c r="C21332" s="1113" t="s">
        <v>5740</v>
      </c>
      <c r="D21332" s="1114" t="s">
        <v>14520</v>
      </c>
      <c r="E21332" s="1115">
        <v>1500</v>
      </c>
      <c r="F21332" s="1115"/>
      <c r="G21332" s="1115">
        <f t="shared" si="361"/>
        <v>-1500</v>
      </c>
      <c r="H21332" s="1116" t="s">
        <v>14431</v>
      </c>
    </row>
    <row r="21333" spans="1:8" ht="15" x14ac:dyDescent="0.2">
      <c r="A21333" s="733">
        <v>45573</v>
      </c>
      <c r="B21333" s="1047" t="s">
        <v>13098</v>
      </c>
      <c r="C21333" s="1047" t="s">
        <v>793</v>
      </c>
      <c r="D21333" s="1050" t="s">
        <v>14521</v>
      </c>
      <c r="E21333" s="1049">
        <v>77066.666666666657</v>
      </c>
      <c r="F21333" s="125"/>
      <c r="G21333" s="125">
        <f t="shared" ref="G21333:G21350" si="362">F21333-E21333</f>
        <v>-77066.666666666657</v>
      </c>
      <c r="H21333" s="704" t="s">
        <v>14431</v>
      </c>
    </row>
    <row r="21334" spans="1:8" ht="15" x14ac:dyDescent="0.2">
      <c r="A21334" s="733">
        <v>45573</v>
      </c>
      <c r="B21334" s="1047" t="s">
        <v>12388</v>
      </c>
      <c r="C21334" s="1047" t="s">
        <v>793</v>
      </c>
      <c r="D21334" s="1050" t="s">
        <v>14522</v>
      </c>
      <c r="E21334" s="1049">
        <v>121566.66666666667</v>
      </c>
      <c r="F21334" s="125"/>
      <c r="G21334" s="125">
        <f t="shared" si="362"/>
        <v>-121566.66666666667</v>
      </c>
      <c r="H21334" s="704" t="s">
        <v>14431</v>
      </c>
    </row>
    <row r="21335" spans="1:8" ht="15" x14ac:dyDescent="0.2">
      <c r="A21335" s="1111">
        <v>45573</v>
      </c>
      <c r="B21335" s="1113" t="s">
        <v>14480</v>
      </c>
      <c r="C21335" s="1113" t="s">
        <v>285</v>
      </c>
      <c r="D21335" s="1114" t="s">
        <v>14503</v>
      </c>
      <c r="E21335" s="1115">
        <v>1000</v>
      </c>
      <c r="F21335" s="1115"/>
      <c r="G21335" s="1115">
        <f t="shared" si="362"/>
        <v>-1000</v>
      </c>
      <c r="H21335" s="1116" t="s">
        <v>14431</v>
      </c>
    </row>
    <row r="21336" spans="1:8" ht="15" x14ac:dyDescent="0.2">
      <c r="A21336" s="1111">
        <v>45573</v>
      </c>
      <c r="B21336" s="1113" t="s">
        <v>103</v>
      </c>
      <c r="C21336" s="1113" t="s">
        <v>391</v>
      </c>
      <c r="D21336" s="1114" t="s">
        <v>10199</v>
      </c>
      <c r="E21336" s="1115">
        <v>5000</v>
      </c>
      <c r="F21336" s="1115"/>
      <c r="G21336" s="1115">
        <f t="shared" si="362"/>
        <v>-5000</v>
      </c>
      <c r="H21336" s="1116" t="s">
        <v>14431</v>
      </c>
    </row>
    <row r="21337" spans="1:8" ht="15" x14ac:dyDescent="0.2">
      <c r="A21337" s="1111">
        <v>45573</v>
      </c>
      <c r="B21337" s="1113" t="s">
        <v>25</v>
      </c>
      <c r="C21337" s="1113" t="s">
        <v>391</v>
      </c>
      <c r="D21337" s="1114" t="s">
        <v>14523</v>
      </c>
      <c r="E21337" s="1115">
        <v>2700</v>
      </c>
      <c r="F21337" s="1115"/>
      <c r="G21337" s="1115">
        <f t="shared" si="362"/>
        <v>-2700</v>
      </c>
      <c r="H21337" s="1116" t="s">
        <v>14431</v>
      </c>
    </row>
    <row r="21338" spans="1:8" ht="15" x14ac:dyDescent="0.2">
      <c r="A21338" s="1111">
        <v>45573</v>
      </c>
      <c r="B21338" s="1113" t="s">
        <v>14335</v>
      </c>
      <c r="C21338" s="1113" t="s">
        <v>5740</v>
      </c>
      <c r="D21338" s="1114" t="s">
        <v>14391</v>
      </c>
      <c r="E21338" s="1115">
        <v>2000</v>
      </c>
      <c r="F21338" s="1115"/>
      <c r="G21338" s="1115">
        <f t="shared" si="362"/>
        <v>-2000</v>
      </c>
      <c r="H21338" s="1116" t="s">
        <v>14431</v>
      </c>
    </row>
    <row r="21339" spans="1:8" ht="15" x14ac:dyDescent="0.2">
      <c r="A21339" s="1111">
        <v>45573</v>
      </c>
      <c r="B21339" s="1113" t="s">
        <v>13278</v>
      </c>
      <c r="C21339" s="1113" t="s">
        <v>5740</v>
      </c>
      <c r="D21339" s="1114" t="s">
        <v>14391</v>
      </c>
      <c r="E21339" s="1115">
        <v>2000</v>
      </c>
      <c r="F21339" s="1115"/>
      <c r="G21339" s="1115">
        <f t="shared" si="362"/>
        <v>-2000</v>
      </c>
      <c r="H21339" s="1116" t="s">
        <v>14431</v>
      </c>
    </row>
    <row r="21340" spans="1:8" ht="15" x14ac:dyDescent="0.2">
      <c r="A21340" s="1111">
        <v>45573</v>
      </c>
      <c r="B21340" s="1113" t="s">
        <v>14235</v>
      </c>
      <c r="C21340" s="1113" t="s">
        <v>5740</v>
      </c>
      <c r="D21340" s="1114" t="s">
        <v>14391</v>
      </c>
      <c r="E21340" s="1115">
        <v>1000</v>
      </c>
      <c r="F21340" s="1115"/>
      <c r="G21340" s="1115">
        <f t="shared" si="362"/>
        <v>-1000</v>
      </c>
      <c r="H21340" s="1116" t="s">
        <v>14431</v>
      </c>
    </row>
    <row r="21341" spans="1:8" ht="15" x14ac:dyDescent="0.2">
      <c r="A21341" s="733">
        <v>45573</v>
      </c>
      <c r="B21341" s="62" t="s">
        <v>103</v>
      </c>
      <c r="C21341" s="62" t="s">
        <v>391</v>
      </c>
      <c r="D21341" s="182" t="s">
        <v>14524</v>
      </c>
      <c r="E21341" s="125">
        <v>500</v>
      </c>
      <c r="F21341" s="125"/>
      <c r="G21341" s="125">
        <f t="shared" si="362"/>
        <v>-500</v>
      </c>
      <c r="H21341" s="704" t="s">
        <v>14431</v>
      </c>
    </row>
    <row r="21342" spans="1:8" ht="15" x14ac:dyDescent="0.2">
      <c r="A21342" s="1111">
        <v>45573</v>
      </c>
      <c r="B21342" s="1113" t="s">
        <v>11068</v>
      </c>
      <c r="C21342" s="1113" t="s">
        <v>5740</v>
      </c>
      <c r="D21342" s="1114" t="s">
        <v>369</v>
      </c>
      <c r="E21342" s="1115">
        <v>2000</v>
      </c>
      <c r="F21342" s="1115"/>
      <c r="G21342" s="1115">
        <f t="shared" si="362"/>
        <v>-2000</v>
      </c>
      <c r="H21342" s="1116" t="s">
        <v>14431</v>
      </c>
    </row>
    <row r="21343" spans="1:8" ht="15" x14ac:dyDescent="0.2">
      <c r="A21343" s="733">
        <v>45573</v>
      </c>
      <c r="B21343" s="1047" t="s">
        <v>37</v>
      </c>
      <c r="C21343" s="1047" t="s">
        <v>793</v>
      </c>
      <c r="D21343" s="1050" t="s">
        <v>11813</v>
      </c>
      <c r="E21343" s="1049">
        <v>203481</v>
      </c>
      <c r="F21343" s="125"/>
      <c r="G21343" s="125">
        <f t="shared" si="362"/>
        <v>-203481</v>
      </c>
      <c r="H21343" s="704" t="s">
        <v>14431</v>
      </c>
    </row>
    <row r="21344" spans="1:8" ht="15" x14ac:dyDescent="0.2">
      <c r="A21344" s="1111">
        <v>45573</v>
      </c>
      <c r="B21344" s="1113" t="s">
        <v>37</v>
      </c>
      <c r="C21344" s="1113" t="s">
        <v>391</v>
      </c>
      <c r="D21344" s="1114" t="s">
        <v>5754</v>
      </c>
      <c r="E21344" s="1115">
        <v>3000</v>
      </c>
      <c r="F21344" s="1115"/>
      <c r="G21344" s="1115">
        <f t="shared" si="362"/>
        <v>-3000</v>
      </c>
      <c r="H21344" s="1116" t="s">
        <v>14431</v>
      </c>
    </row>
    <row r="21345" spans="1:8" ht="15" x14ac:dyDescent="0.2">
      <c r="A21345" s="733">
        <v>45573</v>
      </c>
      <c r="B21345" s="1047" t="s">
        <v>3944</v>
      </c>
      <c r="C21345" s="1047" t="s">
        <v>793</v>
      </c>
      <c r="D21345" s="1050" t="s">
        <v>12377</v>
      </c>
      <c r="E21345" s="1049">
        <v>106831</v>
      </c>
      <c r="F21345" s="125"/>
      <c r="G21345" s="125">
        <f t="shared" si="362"/>
        <v>-106831</v>
      </c>
      <c r="H21345" s="704" t="s">
        <v>14431</v>
      </c>
    </row>
    <row r="21346" spans="1:8" ht="15" x14ac:dyDescent="0.2">
      <c r="A21346" s="1081">
        <v>45573</v>
      </c>
      <c r="B21346" s="1082" t="s">
        <v>3944</v>
      </c>
      <c r="C21346" s="1082" t="s">
        <v>10972</v>
      </c>
      <c r="D21346" s="1125" t="s">
        <v>12497</v>
      </c>
      <c r="E21346" s="1083">
        <v>300</v>
      </c>
      <c r="F21346" s="1083"/>
      <c r="G21346" s="1083">
        <f t="shared" si="362"/>
        <v>-300</v>
      </c>
      <c r="H21346" s="1084" t="s">
        <v>14431</v>
      </c>
    </row>
    <row r="21347" spans="1:8" ht="15" x14ac:dyDescent="0.2">
      <c r="A21347" s="1111">
        <v>45573</v>
      </c>
      <c r="B21347" s="1113" t="s">
        <v>14235</v>
      </c>
      <c r="C21347" s="1113" t="s">
        <v>5409</v>
      </c>
      <c r="D21347" s="1114" t="s">
        <v>14113</v>
      </c>
      <c r="E21347" s="1115">
        <v>10000</v>
      </c>
      <c r="F21347" s="1115"/>
      <c r="G21347" s="1115">
        <f t="shared" si="362"/>
        <v>-10000</v>
      </c>
      <c r="H21347" s="1116" t="s">
        <v>14431</v>
      </c>
    </row>
    <row r="21348" spans="1:8" ht="15" x14ac:dyDescent="0.2">
      <c r="A21348" s="733">
        <v>45573</v>
      </c>
      <c r="B21348" s="1047" t="s">
        <v>12334</v>
      </c>
      <c r="C21348" s="1047" t="s">
        <v>793</v>
      </c>
      <c r="D21348" s="1050" t="s">
        <v>14525</v>
      </c>
      <c r="E21348" s="1049">
        <v>152440</v>
      </c>
      <c r="F21348" s="125"/>
      <c r="G21348" s="125">
        <f t="shared" si="362"/>
        <v>-152440</v>
      </c>
      <c r="H21348" s="704" t="s">
        <v>14431</v>
      </c>
    </row>
    <row r="21349" spans="1:8" ht="15" x14ac:dyDescent="0.2">
      <c r="A21349" s="733">
        <v>45573</v>
      </c>
      <c r="B21349" s="1047" t="s">
        <v>14235</v>
      </c>
      <c r="C21349" s="1047" t="s">
        <v>793</v>
      </c>
      <c r="D21349" s="1050" t="s">
        <v>14526</v>
      </c>
      <c r="E21349" s="1049">
        <v>151542</v>
      </c>
      <c r="F21349" s="125"/>
      <c r="G21349" s="125">
        <f t="shared" si="362"/>
        <v>-151542</v>
      </c>
      <c r="H21349" s="704" t="s">
        <v>14431</v>
      </c>
    </row>
    <row r="21350" spans="1:8" ht="15" x14ac:dyDescent="0.2">
      <c r="A21350" s="1081">
        <v>45573</v>
      </c>
      <c r="B21350" s="1082" t="s">
        <v>11068</v>
      </c>
      <c r="C21350" s="1082" t="s">
        <v>10972</v>
      </c>
      <c r="D21350" s="1125" t="s">
        <v>14527</v>
      </c>
      <c r="E21350" s="1083">
        <v>5000</v>
      </c>
      <c r="F21350" s="1083"/>
      <c r="G21350" s="1083">
        <f t="shared" si="362"/>
        <v>-5000</v>
      </c>
      <c r="H21350" s="1084" t="s">
        <v>14431</v>
      </c>
    </row>
    <row r="21351" spans="1:8" ht="15" x14ac:dyDescent="0.2">
      <c r="A21351" s="733">
        <v>45573</v>
      </c>
      <c r="B21351" s="62" t="s">
        <v>6503</v>
      </c>
      <c r="C21351" s="669" t="s">
        <v>8384</v>
      </c>
      <c r="D21351" s="905" t="s">
        <v>14562</v>
      </c>
      <c r="E21351" s="671">
        <v>61570</v>
      </c>
      <c r="F21351" s="125"/>
      <c r="G21351" s="125">
        <f t="shared" ref="G21351" si="363">F21351-E21351</f>
        <v>-61570</v>
      </c>
      <c r="H21351" s="704" t="s">
        <v>14431</v>
      </c>
    </row>
    <row r="21352" spans="1:8" ht="15" x14ac:dyDescent="0.2">
      <c r="A21352" s="733">
        <v>45573</v>
      </c>
      <c r="B21352" s="62" t="s">
        <v>8864</v>
      </c>
      <c r="C21352" s="669" t="s">
        <v>8384</v>
      </c>
      <c r="D21352" s="905" t="s">
        <v>14562</v>
      </c>
      <c r="E21352" s="671">
        <v>10256</v>
      </c>
      <c r="F21352" s="125"/>
      <c r="G21352" s="125">
        <f t="shared" ref="G21352:G21364" si="364">F21352-E21352</f>
        <v>-10256</v>
      </c>
      <c r="H21352" s="704" t="s">
        <v>14431</v>
      </c>
    </row>
    <row r="21353" spans="1:8" ht="15" x14ac:dyDescent="0.2">
      <c r="A21353" s="733">
        <v>45573</v>
      </c>
      <c r="B21353" s="62" t="s">
        <v>12171</v>
      </c>
      <c r="C21353" s="669" t="s">
        <v>8384</v>
      </c>
      <c r="D21353" s="905" t="s">
        <v>14562</v>
      </c>
      <c r="E21353" s="671">
        <v>6195</v>
      </c>
      <c r="F21353" s="125"/>
      <c r="G21353" s="125">
        <f t="shared" si="364"/>
        <v>-6195</v>
      </c>
      <c r="H21353" s="704" t="s">
        <v>14431</v>
      </c>
    </row>
    <row r="21354" spans="1:8" ht="15" x14ac:dyDescent="0.2">
      <c r="A21354" s="733">
        <v>45573</v>
      </c>
      <c r="B21354" s="62" t="s">
        <v>12594</v>
      </c>
      <c r="C21354" s="669" t="s">
        <v>8384</v>
      </c>
      <c r="D21354" s="905" t="s">
        <v>14562</v>
      </c>
      <c r="E21354" s="671">
        <v>313443</v>
      </c>
      <c r="F21354" s="125"/>
      <c r="G21354" s="125">
        <f t="shared" si="364"/>
        <v>-313443</v>
      </c>
      <c r="H21354" s="704" t="s">
        <v>14431</v>
      </c>
    </row>
    <row r="21355" spans="1:8" ht="15" x14ac:dyDescent="0.2">
      <c r="A21355" s="733">
        <v>45573</v>
      </c>
      <c r="B21355" s="62" t="s">
        <v>12783</v>
      </c>
      <c r="C21355" s="669" t="s">
        <v>8384</v>
      </c>
      <c r="D21355" s="905" t="s">
        <v>14562</v>
      </c>
      <c r="E21355" s="671">
        <v>53024</v>
      </c>
      <c r="F21355" s="125"/>
      <c r="G21355" s="125">
        <f t="shared" si="364"/>
        <v>-53024</v>
      </c>
      <c r="H21355" s="704" t="s">
        <v>14431</v>
      </c>
    </row>
    <row r="21356" spans="1:8" ht="15" x14ac:dyDescent="0.2">
      <c r="A21356" s="733">
        <v>45573</v>
      </c>
      <c r="B21356" s="62" t="s">
        <v>13098</v>
      </c>
      <c r="C21356" s="669" t="s">
        <v>8384</v>
      </c>
      <c r="D21356" s="905" t="s">
        <v>14562</v>
      </c>
      <c r="E21356" s="671">
        <v>212787</v>
      </c>
      <c r="F21356" s="125"/>
      <c r="G21356" s="125">
        <f t="shared" si="364"/>
        <v>-212787</v>
      </c>
      <c r="H21356" s="704" t="s">
        <v>14431</v>
      </c>
    </row>
    <row r="21357" spans="1:8" ht="15" x14ac:dyDescent="0.2">
      <c r="A21357" s="733">
        <v>45573</v>
      </c>
      <c r="B21357" s="62" t="s">
        <v>13240</v>
      </c>
      <c r="C21357" s="669" t="s">
        <v>8384</v>
      </c>
      <c r="D21357" s="905" t="s">
        <v>14562</v>
      </c>
      <c r="E21357" s="671">
        <v>60287</v>
      </c>
      <c r="F21357" s="125"/>
      <c r="G21357" s="125">
        <f t="shared" si="364"/>
        <v>-60287</v>
      </c>
      <c r="H21357" s="704" t="s">
        <v>14431</v>
      </c>
    </row>
    <row r="21358" spans="1:8" ht="15" x14ac:dyDescent="0.2">
      <c r="A21358" s="733">
        <v>45573</v>
      </c>
      <c r="B21358" s="62" t="s">
        <v>13213</v>
      </c>
      <c r="C21358" s="669" t="s">
        <v>8384</v>
      </c>
      <c r="D21358" s="905" t="s">
        <v>14562</v>
      </c>
      <c r="E21358" s="671">
        <v>127621</v>
      </c>
      <c r="F21358" s="125"/>
      <c r="G21358" s="125">
        <f t="shared" si="364"/>
        <v>-127621</v>
      </c>
      <c r="H21358" s="704" t="s">
        <v>14431</v>
      </c>
    </row>
    <row r="21359" spans="1:8" ht="15" x14ac:dyDescent="0.2">
      <c r="A21359" s="733">
        <v>45573</v>
      </c>
      <c r="B21359" s="62" t="s">
        <v>13477</v>
      </c>
      <c r="C21359" s="669" t="s">
        <v>8384</v>
      </c>
      <c r="D21359" s="905" t="s">
        <v>14562</v>
      </c>
      <c r="E21359" s="671">
        <v>15601</v>
      </c>
      <c r="F21359" s="125"/>
      <c r="G21359" s="125">
        <f t="shared" si="364"/>
        <v>-15601</v>
      </c>
      <c r="H21359" s="704" t="s">
        <v>14431</v>
      </c>
    </row>
    <row r="21360" spans="1:8" ht="15" x14ac:dyDescent="0.2">
      <c r="A21360" s="733">
        <v>45573</v>
      </c>
      <c r="B21360" s="62" t="s">
        <v>13279</v>
      </c>
      <c r="C21360" s="669" t="s">
        <v>8384</v>
      </c>
      <c r="D21360" s="905" t="s">
        <v>14562</v>
      </c>
      <c r="E21360" s="671">
        <v>40000</v>
      </c>
      <c r="F21360" s="125"/>
      <c r="G21360" s="125">
        <f t="shared" si="364"/>
        <v>-40000</v>
      </c>
      <c r="H21360" s="704" t="s">
        <v>14431</v>
      </c>
    </row>
    <row r="21361" spans="1:8" ht="15" x14ac:dyDescent="0.2">
      <c r="A21361" s="733">
        <v>45573</v>
      </c>
      <c r="B21361" s="62" t="s">
        <v>13639</v>
      </c>
      <c r="C21361" s="669" t="s">
        <v>8384</v>
      </c>
      <c r="D21361" s="905" t="s">
        <v>14562</v>
      </c>
      <c r="E21361" s="671">
        <v>44559</v>
      </c>
      <c r="F21361" s="125"/>
      <c r="G21361" s="125">
        <f t="shared" si="364"/>
        <v>-44559</v>
      </c>
      <c r="H21361" s="704" t="s">
        <v>14431</v>
      </c>
    </row>
    <row r="21362" spans="1:8" ht="15" x14ac:dyDescent="0.2">
      <c r="A21362" s="733">
        <v>45573</v>
      </c>
      <c r="B21362" s="62" t="s">
        <v>13278</v>
      </c>
      <c r="C21362" s="669" t="s">
        <v>8384</v>
      </c>
      <c r="D21362" s="905" t="s">
        <v>14562</v>
      </c>
      <c r="E21362" s="671">
        <v>39181</v>
      </c>
      <c r="F21362" s="125"/>
      <c r="G21362" s="125">
        <f t="shared" si="364"/>
        <v>-39181</v>
      </c>
      <c r="H21362" s="704" t="s">
        <v>14431</v>
      </c>
    </row>
    <row r="21363" spans="1:8" ht="15" x14ac:dyDescent="0.2">
      <c r="A21363" s="733">
        <v>45573</v>
      </c>
      <c r="B21363" s="62" t="s">
        <v>13938</v>
      </c>
      <c r="C21363" s="669" t="s">
        <v>8384</v>
      </c>
      <c r="D21363" s="905" t="s">
        <v>14562</v>
      </c>
      <c r="E21363" s="671">
        <v>9340</v>
      </c>
      <c r="F21363" s="125"/>
      <c r="G21363" s="125">
        <f t="shared" si="364"/>
        <v>-9340</v>
      </c>
      <c r="H21363" s="704" t="s">
        <v>14431</v>
      </c>
    </row>
    <row r="21364" spans="1:8" ht="15" x14ac:dyDescent="0.2">
      <c r="A21364" s="733">
        <v>45573</v>
      </c>
      <c r="B21364" s="62" t="s">
        <v>11068</v>
      </c>
      <c r="C21364" s="669" t="s">
        <v>8384</v>
      </c>
      <c r="D21364" s="905" t="s">
        <v>14562</v>
      </c>
      <c r="E21364" s="671">
        <v>506136</v>
      </c>
      <c r="F21364" s="125"/>
      <c r="G21364" s="125">
        <f t="shared" si="364"/>
        <v>-506136</v>
      </c>
      <c r="H21364" s="704" t="s">
        <v>14431</v>
      </c>
    </row>
    <row r="21365" spans="1:8" ht="24" x14ac:dyDescent="0.2">
      <c r="A21365" s="733">
        <v>45573</v>
      </c>
      <c r="B21365" s="62" t="s">
        <v>11068</v>
      </c>
      <c r="C21365" s="550" t="s">
        <v>2018</v>
      </c>
      <c r="D21365" s="739" t="s">
        <v>14530</v>
      </c>
      <c r="E21365" s="551">
        <v>715771</v>
      </c>
      <c r="F21365" s="125"/>
      <c r="G21365" s="125">
        <f t="shared" ref="G21365:G21373" si="365">F21365-E21365</f>
        <v>-715771</v>
      </c>
      <c r="H21365" s="704" t="s">
        <v>14431</v>
      </c>
    </row>
    <row r="21366" spans="1:8" ht="24" x14ac:dyDescent="0.2">
      <c r="A21366" s="733">
        <v>45573</v>
      </c>
      <c r="B21366" s="62" t="s">
        <v>10559</v>
      </c>
      <c r="C21366" s="550" t="s">
        <v>2018</v>
      </c>
      <c r="D21366" s="739" t="s">
        <v>14530</v>
      </c>
      <c r="E21366" s="551">
        <v>60000</v>
      </c>
      <c r="F21366" s="125"/>
      <c r="G21366" s="125">
        <f t="shared" ref="G21366:G21371" si="366">F21366-E21366</f>
        <v>-60000</v>
      </c>
      <c r="H21366" s="704" t="s">
        <v>14431</v>
      </c>
    </row>
    <row r="21367" spans="1:8" ht="24" x14ac:dyDescent="0.2">
      <c r="A21367" s="733">
        <v>45573</v>
      </c>
      <c r="B21367" s="62" t="s">
        <v>12774</v>
      </c>
      <c r="C21367" s="550" t="s">
        <v>2018</v>
      </c>
      <c r="D21367" s="739" t="s">
        <v>14530</v>
      </c>
      <c r="E21367" s="551">
        <v>80000</v>
      </c>
      <c r="F21367" s="125"/>
      <c r="G21367" s="125">
        <f t="shared" si="366"/>
        <v>-80000</v>
      </c>
      <c r="H21367" s="704" t="s">
        <v>14431</v>
      </c>
    </row>
    <row r="21368" spans="1:8" ht="24" x14ac:dyDescent="0.2">
      <c r="A21368" s="733">
        <v>45573</v>
      </c>
      <c r="B21368" s="62" t="s">
        <v>13279</v>
      </c>
      <c r="C21368" s="550" t="s">
        <v>2018</v>
      </c>
      <c r="D21368" s="739" t="s">
        <v>14530</v>
      </c>
      <c r="E21368" s="551">
        <v>40000</v>
      </c>
      <c r="F21368" s="125"/>
      <c r="G21368" s="125">
        <f t="shared" si="366"/>
        <v>-40000</v>
      </c>
      <c r="H21368" s="704" t="s">
        <v>14431</v>
      </c>
    </row>
    <row r="21369" spans="1:8" ht="24" x14ac:dyDescent="0.2">
      <c r="A21369" s="733">
        <v>45573</v>
      </c>
      <c r="B21369" s="62" t="s">
        <v>13278</v>
      </c>
      <c r="C21369" s="550" t="s">
        <v>2018</v>
      </c>
      <c r="D21369" s="739" t="s">
        <v>14530</v>
      </c>
      <c r="E21369" s="551">
        <v>40000</v>
      </c>
      <c r="F21369" s="125"/>
      <c r="G21369" s="125">
        <f t="shared" si="366"/>
        <v>-40000</v>
      </c>
      <c r="H21369" s="704" t="s">
        <v>14431</v>
      </c>
    </row>
    <row r="21370" spans="1:8" ht="24" x14ac:dyDescent="0.2">
      <c r="A21370" s="733">
        <v>45573</v>
      </c>
      <c r="B21370" s="62" t="s">
        <v>13907</v>
      </c>
      <c r="C21370" s="550" t="s">
        <v>2018</v>
      </c>
      <c r="D21370" s="739" t="s">
        <v>14530</v>
      </c>
      <c r="E21370" s="551">
        <v>57229</v>
      </c>
      <c r="F21370" s="125"/>
      <c r="G21370" s="125">
        <f t="shared" si="366"/>
        <v>-57229</v>
      </c>
      <c r="H21370" s="704" t="s">
        <v>14431</v>
      </c>
    </row>
    <row r="21371" spans="1:8" ht="24" x14ac:dyDescent="0.2">
      <c r="A21371" s="733">
        <v>45573</v>
      </c>
      <c r="B21371" s="62" t="s">
        <v>13297</v>
      </c>
      <c r="C21371" s="550" t="s">
        <v>2018</v>
      </c>
      <c r="D21371" s="739" t="s">
        <v>14530</v>
      </c>
      <c r="E21371" s="551">
        <v>7000</v>
      </c>
      <c r="F21371" s="125"/>
      <c r="G21371" s="125">
        <f t="shared" si="366"/>
        <v>-7000</v>
      </c>
      <c r="H21371" s="704" t="s">
        <v>14431</v>
      </c>
    </row>
    <row r="21372" spans="1:8" ht="15" x14ac:dyDescent="0.2">
      <c r="A21372" s="733">
        <v>45573</v>
      </c>
      <c r="B21372" s="62" t="s">
        <v>13418</v>
      </c>
      <c r="C21372" s="62" t="s">
        <v>14399</v>
      </c>
      <c r="D21372" s="182" t="s">
        <v>14528</v>
      </c>
      <c r="E21372" s="125">
        <v>100000</v>
      </c>
      <c r="F21372" s="125"/>
      <c r="G21372" s="125">
        <f t="shared" si="365"/>
        <v>-100000</v>
      </c>
      <c r="H21372" s="704" t="s">
        <v>14431</v>
      </c>
    </row>
    <row r="21373" spans="1:8" ht="15" x14ac:dyDescent="0.2">
      <c r="A21373" s="733">
        <v>45573</v>
      </c>
      <c r="B21373" s="62" t="s">
        <v>13418</v>
      </c>
      <c r="C21373" s="62" t="s">
        <v>2600</v>
      </c>
      <c r="D21373" s="182" t="s">
        <v>14529</v>
      </c>
      <c r="E21373" s="125">
        <v>63000</v>
      </c>
      <c r="F21373" s="125"/>
      <c r="G21373" s="125">
        <f t="shared" si="365"/>
        <v>-63000</v>
      </c>
      <c r="H21373" s="704" t="s">
        <v>14431</v>
      </c>
    </row>
    <row r="21374" spans="1:8" ht="15" x14ac:dyDescent="0.2">
      <c r="A21374" s="733">
        <v>45574</v>
      </c>
      <c r="B21374" s="62" t="s">
        <v>12388</v>
      </c>
      <c r="C21374" s="62" t="s">
        <v>793</v>
      </c>
      <c r="D21374" s="182" t="s">
        <v>14531</v>
      </c>
      <c r="E21374" s="125">
        <v>31000</v>
      </c>
      <c r="F21374" s="125"/>
      <c r="G21374" s="125">
        <f t="shared" ref="G21374:G21385" si="367">F21374-E21374</f>
        <v>-31000</v>
      </c>
      <c r="H21374" s="704" t="s">
        <v>14431</v>
      </c>
    </row>
    <row r="21375" spans="1:8" ht="15" x14ac:dyDescent="0.2">
      <c r="A21375" s="733">
        <v>45574</v>
      </c>
      <c r="B21375" s="62" t="s">
        <v>11707</v>
      </c>
      <c r="C21375" s="62" t="s">
        <v>1494</v>
      </c>
      <c r="D21375" s="182" t="s">
        <v>14532</v>
      </c>
      <c r="E21375" s="125">
        <v>3800</v>
      </c>
      <c r="F21375" s="125"/>
      <c r="G21375" s="125">
        <f t="shared" si="367"/>
        <v>-3800</v>
      </c>
      <c r="H21375" s="704" t="s">
        <v>14431</v>
      </c>
    </row>
    <row r="21376" spans="1:8" ht="15" x14ac:dyDescent="0.2">
      <c r="A21376" s="1081">
        <v>45574</v>
      </c>
      <c r="B21376" s="1134" t="s">
        <v>12671</v>
      </c>
      <c r="C21376" s="1134" t="s">
        <v>793</v>
      </c>
      <c r="D21376" s="1135" t="s">
        <v>14123</v>
      </c>
      <c r="E21376" s="1136">
        <v>40000</v>
      </c>
      <c r="F21376" s="1083"/>
      <c r="G21376" s="1083">
        <f t="shared" si="367"/>
        <v>-40000</v>
      </c>
      <c r="H21376" s="1084" t="s">
        <v>14431</v>
      </c>
    </row>
    <row r="21377" spans="1:8" ht="15" x14ac:dyDescent="0.2">
      <c r="A21377" s="1111">
        <v>45574</v>
      </c>
      <c r="B21377" s="1113" t="s">
        <v>103</v>
      </c>
      <c r="C21377" s="1113" t="s">
        <v>103</v>
      </c>
      <c r="D21377" s="1114" t="s">
        <v>10199</v>
      </c>
      <c r="E21377" s="1115">
        <v>4000</v>
      </c>
      <c r="F21377" s="1115"/>
      <c r="G21377" s="1115">
        <f t="shared" si="367"/>
        <v>-4000</v>
      </c>
      <c r="H21377" s="1116" t="s">
        <v>14431</v>
      </c>
    </row>
    <row r="21378" spans="1:8" ht="15" x14ac:dyDescent="0.2">
      <c r="A21378" s="1111">
        <v>45574</v>
      </c>
      <c r="B21378" s="1113" t="s">
        <v>14546</v>
      </c>
      <c r="C21378" s="1113" t="s">
        <v>5740</v>
      </c>
      <c r="D21378" s="1114" t="s">
        <v>14533</v>
      </c>
      <c r="E21378" s="1115">
        <v>500</v>
      </c>
      <c r="F21378" s="1115"/>
      <c r="G21378" s="1115">
        <f t="shared" si="367"/>
        <v>-500</v>
      </c>
      <c r="H21378" s="1116" t="s">
        <v>14431</v>
      </c>
    </row>
    <row r="21379" spans="1:8" ht="15" x14ac:dyDescent="0.2">
      <c r="A21379" s="733">
        <v>45574</v>
      </c>
      <c r="B21379" s="62" t="s">
        <v>12388</v>
      </c>
      <c r="C21379" s="62" t="s">
        <v>10972</v>
      </c>
      <c r="D21379" s="182" t="s">
        <v>14534</v>
      </c>
      <c r="E21379" s="125">
        <v>350</v>
      </c>
      <c r="F21379" s="125"/>
      <c r="G21379" s="125">
        <f t="shared" si="367"/>
        <v>-350</v>
      </c>
      <c r="H21379" s="704" t="s">
        <v>14431</v>
      </c>
    </row>
    <row r="21380" spans="1:8" ht="15" x14ac:dyDescent="0.2">
      <c r="A21380" s="733">
        <v>45574</v>
      </c>
      <c r="B21380" s="62" t="s">
        <v>12388</v>
      </c>
      <c r="C21380" s="62" t="s">
        <v>14240</v>
      </c>
      <c r="D21380" s="182" t="s">
        <v>14535</v>
      </c>
      <c r="E21380" s="125">
        <v>25000</v>
      </c>
      <c r="F21380" s="125"/>
      <c r="G21380" s="125">
        <f t="shared" si="367"/>
        <v>-25000</v>
      </c>
      <c r="H21380" s="704" t="s">
        <v>14431</v>
      </c>
    </row>
    <row r="21381" spans="1:8" ht="15" x14ac:dyDescent="0.2">
      <c r="A21381" s="733">
        <v>45574</v>
      </c>
      <c r="B21381" s="62" t="s">
        <v>13240</v>
      </c>
      <c r="C21381" s="62" t="s">
        <v>10972</v>
      </c>
      <c r="D21381" s="182" t="s">
        <v>14536</v>
      </c>
      <c r="E21381" s="125">
        <v>3000</v>
      </c>
      <c r="F21381" s="125"/>
      <c r="G21381" s="125">
        <f t="shared" si="367"/>
        <v>-3000</v>
      </c>
      <c r="H21381" s="704" t="s">
        <v>14431</v>
      </c>
    </row>
    <row r="21382" spans="1:8" ht="15" x14ac:dyDescent="0.2">
      <c r="A21382" s="1111">
        <v>45574</v>
      </c>
      <c r="B21382" s="1113" t="s">
        <v>14546</v>
      </c>
      <c r="C21382" s="1113" t="s">
        <v>5740</v>
      </c>
      <c r="D21382" s="1114" t="s">
        <v>14391</v>
      </c>
      <c r="E21382" s="1115">
        <v>1900</v>
      </c>
      <c r="F21382" s="1115"/>
      <c r="G21382" s="1115">
        <f t="shared" si="367"/>
        <v>-1900</v>
      </c>
      <c r="H21382" s="1116" t="s">
        <v>14431</v>
      </c>
    </row>
    <row r="21383" spans="1:8" ht="15" x14ac:dyDescent="0.2">
      <c r="A21383" s="733">
        <v>45574</v>
      </c>
      <c r="B21383" s="62" t="s">
        <v>13418</v>
      </c>
      <c r="C21383" s="62" t="s">
        <v>793</v>
      </c>
      <c r="D21383" s="182" t="s">
        <v>11816</v>
      </c>
      <c r="E21383" s="125">
        <v>80750</v>
      </c>
      <c r="F21383" s="125"/>
      <c r="G21383" s="125">
        <f t="shared" si="367"/>
        <v>-80750</v>
      </c>
      <c r="H21383" s="704" t="s">
        <v>14431</v>
      </c>
    </row>
    <row r="21384" spans="1:8" ht="15" x14ac:dyDescent="0.2">
      <c r="A21384" s="733">
        <v>45574</v>
      </c>
      <c r="B21384" s="1047" t="s">
        <v>11068</v>
      </c>
      <c r="C21384" s="1047" t="s">
        <v>793</v>
      </c>
      <c r="D21384" s="1050" t="s">
        <v>14537</v>
      </c>
      <c r="E21384" s="1049">
        <v>35000</v>
      </c>
      <c r="F21384" s="125"/>
      <c r="G21384" s="125">
        <f t="shared" si="367"/>
        <v>-35000</v>
      </c>
      <c r="H21384" s="704" t="s">
        <v>14431</v>
      </c>
    </row>
    <row r="21385" spans="1:8" ht="15" x14ac:dyDescent="0.2">
      <c r="A21385" s="1111">
        <v>45574</v>
      </c>
      <c r="B21385" s="1113" t="s">
        <v>12671</v>
      </c>
      <c r="C21385" s="1113" t="s">
        <v>5740</v>
      </c>
      <c r="D21385" s="1114" t="s">
        <v>369</v>
      </c>
      <c r="E21385" s="1115">
        <v>400</v>
      </c>
      <c r="F21385" s="1115"/>
      <c r="G21385" s="1115">
        <f t="shared" si="367"/>
        <v>-400</v>
      </c>
      <c r="H21385" s="1116" t="s">
        <v>14431</v>
      </c>
    </row>
    <row r="21386" spans="1:8" ht="15" x14ac:dyDescent="0.2">
      <c r="A21386" s="1111">
        <v>45574</v>
      </c>
      <c r="B21386" s="1113" t="s">
        <v>13165</v>
      </c>
      <c r="C21386" s="1113" t="s">
        <v>14540</v>
      </c>
      <c r="D21386" s="1114" t="s">
        <v>14539</v>
      </c>
      <c r="E21386" s="1115">
        <v>19000</v>
      </c>
      <c r="F21386" s="1115"/>
      <c r="G21386" s="1115">
        <f t="shared" ref="G21386:G21387" si="368">F21386-E21386</f>
        <v>-19000</v>
      </c>
      <c r="H21386" s="1116" t="s">
        <v>14431</v>
      </c>
    </row>
    <row r="21387" spans="1:8" ht="24" x14ac:dyDescent="0.2">
      <c r="A21387" s="733">
        <v>45574</v>
      </c>
      <c r="B21387" s="62" t="s">
        <v>13907</v>
      </c>
      <c r="C21387" s="62" t="s">
        <v>10972</v>
      </c>
      <c r="D21387" s="182" t="s">
        <v>14541</v>
      </c>
      <c r="E21387" s="125">
        <v>65450</v>
      </c>
      <c r="F21387" s="125"/>
      <c r="G21387" s="125">
        <f t="shared" si="368"/>
        <v>-65450</v>
      </c>
      <c r="H21387" s="704" t="s">
        <v>14431</v>
      </c>
    </row>
    <row r="21388" spans="1:8" ht="15" x14ac:dyDescent="0.2">
      <c r="A21388" s="733">
        <v>45574</v>
      </c>
      <c r="B21388" s="62" t="s">
        <v>12251</v>
      </c>
      <c r="C21388" s="550" t="s">
        <v>704</v>
      </c>
      <c r="D21388" s="739" t="s">
        <v>14538</v>
      </c>
      <c r="E21388" s="551">
        <v>5773</v>
      </c>
      <c r="F21388" s="125"/>
      <c r="G21388" s="125">
        <f t="shared" ref="G21388" si="369">F21388-E21388</f>
        <v>-5773</v>
      </c>
      <c r="H21388" s="704" t="s">
        <v>14431</v>
      </c>
    </row>
    <row r="21389" spans="1:8" ht="15" x14ac:dyDescent="0.2">
      <c r="A21389" s="733">
        <v>45574</v>
      </c>
      <c r="B21389" s="62" t="s">
        <v>11068</v>
      </c>
      <c r="C21389" s="550" t="s">
        <v>704</v>
      </c>
      <c r="D21389" s="739" t="s">
        <v>14538</v>
      </c>
      <c r="E21389" s="551">
        <v>199303</v>
      </c>
      <c r="F21389" s="125"/>
      <c r="G21389" s="125">
        <f t="shared" ref="G21389:G21393" si="370">F21389-E21389</f>
        <v>-199303</v>
      </c>
      <c r="H21389" s="704" t="s">
        <v>14431</v>
      </c>
    </row>
    <row r="21390" spans="1:8" ht="15" x14ac:dyDescent="0.2">
      <c r="A21390" s="733">
        <v>45574</v>
      </c>
      <c r="B21390" s="62" t="s">
        <v>10890</v>
      </c>
      <c r="C21390" s="550" t="s">
        <v>704</v>
      </c>
      <c r="D21390" s="739" t="s">
        <v>14538</v>
      </c>
      <c r="E21390" s="551">
        <v>9908</v>
      </c>
      <c r="F21390" s="125"/>
      <c r="G21390" s="125">
        <f t="shared" si="370"/>
        <v>-9908</v>
      </c>
      <c r="H21390" s="704" t="s">
        <v>14431</v>
      </c>
    </row>
    <row r="21391" spans="1:8" ht="15" x14ac:dyDescent="0.2">
      <c r="A21391" s="733">
        <v>45574</v>
      </c>
      <c r="B21391" s="62" t="s">
        <v>11864</v>
      </c>
      <c r="C21391" s="550" t="s">
        <v>704</v>
      </c>
      <c r="D21391" s="739" t="s">
        <v>14538</v>
      </c>
      <c r="E21391" s="551">
        <v>2741</v>
      </c>
      <c r="F21391" s="125"/>
      <c r="G21391" s="125">
        <f t="shared" si="370"/>
        <v>-2741</v>
      </c>
      <c r="H21391" s="704" t="s">
        <v>14431</v>
      </c>
    </row>
    <row r="21392" spans="1:8" ht="15" x14ac:dyDescent="0.2">
      <c r="A21392" s="733">
        <v>45574</v>
      </c>
      <c r="B21392" s="62" t="s">
        <v>13240</v>
      </c>
      <c r="C21392" s="550" t="s">
        <v>704</v>
      </c>
      <c r="D21392" s="739" t="s">
        <v>14538</v>
      </c>
      <c r="E21392" s="551">
        <v>15025</v>
      </c>
      <c r="F21392" s="125"/>
      <c r="G21392" s="125">
        <f t="shared" si="370"/>
        <v>-15025</v>
      </c>
      <c r="H21392" s="704" t="s">
        <v>14431</v>
      </c>
    </row>
    <row r="21393" spans="1:8" ht="15" x14ac:dyDescent="0.2">
      <c r="A21393" s="733">
        <v>45574</v>
      </c>
      <c r="B21393" s="62" t="s">
        <v>13213</v>
      </c>
      <c r="C21393" s="550" t="s">
        <v>704</v>
      </c>
      <c r="D21393" s="739" t="s">
        <v>14538</v>
      </c>
      <c r="E21393" s="551">
        <v>67250</v>
      </c>
      <c r="F21393" s="125"/>
      <c r="G21393" s="125">
        <f t="shared" si="370"/>
        <v>-67250</v>
      </c>
      <c r="H21393" s="704" t="s">
        <v>14431</v>
      </c>
    </row>
    <row r="21394" spans="1:8" ht="15" x14ac:dyDescent="0.2">
      <c r="A21394" s="733">
        <v>45575</v>
      </c>
      <c r="B21394" s="62" t="s">
        <v>11068</v>
      </c>
      <c r="C21394" s="62" t="s">
        <v>9537</v>
      </c>
      <c r="D21394" s="182" t="s">
        <v>1156</v>
      </c>
      <c r="E21394" s="125">
        <v>30000</v>
      </c>
      <c r="F21394" s="125"/>
      <c r="G21394" s="125">
        <f>F21394-E21394</f>
        <v>-30000</v>
      </c>
      <c r="H21394" s="704" t="s">
        <v>14431</v>
      </c>
    </row>
    <row r="21395" spans="1:8" ht="15" x14ac:dyDescent="0.2">
      <c r="A21395" s="733">
        <v>45575</v>
      </c>
      <c r="B21395" s="1047" t="s">
        <v>13240</v>
      </c>
      <c r="C21395" s="1047" t="s">
        <v>793</v>
      </c>
      <c r="D21395" s="1050" t="s">
        <v>14542</v>
      </c>
      <c r="E21395" s="1049">
        <v>15000</v>
      </c>
      <c r="F21395" s="125"/>
      <c r="G21395" s="125">
        <f t="shared" ref="G21395" si="371">F21395-E21395</f>
        <v>-15000</v>
      </c>
      <c r="H21395" s="704" t="s">
        <v>14431</v>
      </c>
    </row>
    <row r="21396" spans="1:8" ht="15" x14ac:dyDescent="0.2">
      <c r="A21396" s="733">
        <v>45575</v>
      </c>
      <c r="B21396" s="62" t="s">
        <v>13165</v>
      </c>
      <c r="C21396" s="62" t="s">
        <v>5740</v>
      </c>
      <c r="D21396" s="182" t="s">
        <v>14572</v>
      </c>
      <c r="E21396" s="125">
        <v>3500</v>
      </c>
      <c r="F21396" s="125"/>
      <c r="G21396" s="125">
        <f t="shared" ref="G21396:G21401" si="372">F21396-E21396</f>
        <v>-3500</v>
      </c>
      <c r="H21396" s="704" t="s">
        <v>14431</v>
      </c>
    </row>
    <row r="21397" spans="1:8" ht="15" x14ac:dyDescent="0.2">
      <c r="A21397" s="1081">
        <v>45575</v>
      </c>
      <c r="B21397" s="1082" t="s">
        <v>13240</v>
      </c>
      <c r="C21397" s="1082" t="s">
        <v>10972</v>
      </c>
      <c r="D21397" s="1125" t="s">
        <v>14573</v>
      </c>
      <c r="E21397" s="1083">
        <v>500</v>
      </c>
      <c r="F21397" s="1083"/>
      <c r="G21397" s="1083">
        <f t="shared" si="372"/>
        <v>-500</v>
      </c>
      <c r="H21397" s="1084" t="s">
        <v>14431</v>
      </c>
    </row>
    <row r="21398" spans="1:8" ht="15" x14ac:dyDescent="0.2">
      <c r="A21398" s="733">
        <v>45575</v>
      </c>
      <c r="B21398" s="62" t="s">
        <v>13165</v>
      </c>
      <c r="C21398" s="62" t="s">
        <v>5740</v>
      </c>
      <c r="D21398" s="182" t="s">
        <v>14574</v>
      </c>
      <c r="E21398" s="125">
        <v>2460</v>
      </c>
      <c r="F21398" s="125"/>
      <c r="G21398" s="125">
        <f t="shared" si="372"/>
        <v>-2460</v>
      </c>
      <c r="H21398" s="704" t="s">
        <v>14431</v>
      </c>
    </row>
    <row r="21399" spans="1:8" ht="15" x14ac:dyDescent="0.2">
      <c r="A21399" s="733">
        <v>45575</v>
      </c>
      <c r="B21399" s="62" t="s">
        <v>14575</v>
      </c>
      <c r="C21399" s="62" t="s">
        <v>10972</v>
      </c>
      <c r="D21399" s="182" t="s">
        <v>14576</v>
      </c>
      <c r="E21399" s="125">
        <v>6400</v>
      </c>
      <c r="F21399" s="125"/>
      <c r="G21399" s="125">
        <f t="shared" si="372"/>
        <v>-6400</v>
      </c>
      <c r="H21399" s="704" t="s">
        <v>14431</v>
      </c>
    </row>
    <row r="21400" spans="1:8" ht="15" x14ac:dyDescent="0.2">
      <c r="A21400" s="733">
        <v>45575</v>
      </c>
      <c r="B21400" s="62" t="s">
        <v>12671</v>
      </c>
      <c r="C21400" s="62" t="s">
        <v>391</v>
      </c>
      <c r="D21400" s="182" t="s">
        <v>14577</v>
      </c>
      <c r="E21400" s="125">
        <v>600</v>
      </c>
      <c r="F21400" s="125"/>
      <c r="G21400" s="125">
        <f t="shared" si="372"/>
        <v>-600</v>
      </c>
      <c r="H21400" s="704" t="s">
        <v>14431</v>
      </c>
    </row>
    <row r="21401" spans="1:8" ht="15" x14ac:dyDescent="0.2">
      <c r="A21401" s="733">
        <v>45575</v>
      </c>
      <c r="B21401" s="62" t="s">
        <v>13213</v>
      </c>
      <c r="C21401" s="62" t="s">
        <v>285</v>
      </c>
      <c r="D21401" s="182" t="s">
        <v>14503</v>
      </c>
      <c r="E21401" s="125">
        <v>3000</v>
      </c>
      <c r="F21401" s="125"/>
      <c r="G21401" s="125">
        <f t="shared" si="372"/>
        <v>-3000</v>
      </c>
      <c r="H21401" s="704" t="s">
        <v>14431</v>
      </c>
    </row>
    <row r="21402" spans="1:8" ht="15" x14ac:dyDescent="0.2">
      <c r="A21402" s="733">
        <v>45575</v>
      </c>
      <c r="B21402" s="62" t="s">
        <v>13165</v>
      </c>
      <c r="C21402" s="62" t="s">
        <v>9345</v>
      </c>
      <c r="D21402" s="182" t="s">
        <v>14543</v>
      </c>
      <c r="E21402" s="125">
        <v>47800</v>
      </c>
      <c r="F21402" s="125"/>
      <c r="G21402" s="125">
        <f t="shared" ref="G21402" si="373">F21402-E21402</f>
        <v>-47800</v>
      </c>
      <c r="H21402" s="704" t="s">
        <v>14431</v>
      </c>
    </row>
    <row r="21403" spans="1:8" ht="15" x14ac:dyDescent="0.2">
      <c r="A21403" s="733">
        <v>45576</v>
      </c>
      <c r="B21403" s="62" t="s">
        <v>14235</v>
      </c>
      <c r="C21403" s="62" t="s">
        <v>5740</v>
      </c>
      <c r="D21403" s="182" t="s">
        <v>14579</v>
      </c>
      <c r="E21403" s="125">
        <v>500</v>
      </c>
      <c r="F21403" s="125"/>
      <c r="G21403" s="125">
        <f t="shared" ref="G21403:G21412" si="374">F21403-E21403</f>
        <v>-500</v>
      </c>
      <c r="H21403" s="704" t="s">
        <v>14431</v>
      </c>
    </row>
    <row r="21404" spans="1:8" ht="15" x14ac:dyDescent="0.2">
      <c r="A21404" s="733">
        <v>45576</v>
      </c>
      <c r="B21404" s="62" t="s">
        <v>14235</v>
      </c>
      <c r="C21404" s="62" t="s">
        <v>5740</v>
      </c>
      <c r="D21404" s="182" t="s">
        <v>14580</v>
      </c>
      <c r="E21404" s="125">
        <v>500</v>
      </c>
      <c r="F21404" s="125"/>
      <c r="G21404" s="125">
        <f t="shared" si="374"/>
        <v>-500</v>
      </c>
      <c r="H21404" s="704" t="s">
        <v>14431</v>
      </c>
    </row>
    <row r="21405" spans="1:8" ht="15" x14ac:dyDescent="0.2">
      <c r="A21405" s="733">
        <v>45576</v>
      </c>
      <c r="B21405" s="62" t="s">
        <v>103</v>
      </c>
      <c r="C21405" s="62" t="s">
        <v>103</v>
      </c>
      <c r="D21405" s="182" t="s">
        <v>10199</v>
      </c>
      <c r="E21405" s="125">
        <v>3500</v>
      </c>
      <c r="F21405" s="125"/>
      <c r="G21405" s="125">
        <f t="shared" si="374"/>
        <v>-3500</v>
      </c>
      <c r="H21405" s="704" t="s">
        <v>14431</v>
      </c>
    </row>
    <row r="21406" spans="1:8" ht="15" x14ac:dyDescent="0.2">
      <c r="A21406" s="733">
        <v>45576</v>
      </c>
      <c r="B21406" s="62" t="s">
        <v>14235</v>
      </c>
      <c r="C21406" s="62" t="s">
        <v>10972</v>
      </c>
      <c r="D21406" s="182" t="s">
        <v>14581</v>
      </c>
      <c r="E21406" s="125">
        <v>1200</v>
      </c>
      <c r="F21406" s="125"/>
      <c r="G21406" s="125">
        <f t="shared" si="374"/>
        <v>-1200</v>
      </c>
      <c r="H21406" s="704" t="s">
        <v>14431</v>
      </c>
    </row>
    <row r="21407" spans="1:8" ht="15" x14ac:dyDescent="0.2">
      <c r="A21407" s="733">
        <v>45576</v>
      </c>
      <c r="B21407" s="62" t="s">
        <v>14235</v>
      </c>
      <c r="C21407" s="62" t="s">
        <v>5740</v>
      </c>
      <c r="D21407" s="182" t="s">
        <v>369</v>
      </c>
      <c r="E21407" s="125">
        <v>500</v>
      </c>
      <c r="F21407" s="125"/>
      <c r="G21407" s="125">
        <f t="shared" si="374"/>
        <v>-500</v>
      </c>
      <c r="H21407" s="704" t="s">
        <v>14431</v>
      </c>
    </row>
    <row r="21408" spans="1:8" ht="15" x14ac:dyDescent="0.2">
      <c r="A21408" s="733">
        <v>45576</v>
      </c>
      <c r="B21408" s="62" t="s">
        <v>14575</v>
      </c>
      <c r="C21408" s="62" t="s">
        <v>10972</v>
      </c>
      <c r="D21408" s="182" t="s">
        <v>13069</v>
      </c>
      <c r="E21408" s="125">
        <v>8200</v>
      </c>
      <c r="F21408" s="125"/>
      <c r="G21408" s="125">
        <f t="shared" si="374"/>
        <v>-8200</v>
      </c>
      <c r="H21408" s="704" t="s">
        <v>14431</v>
      </c>
    </row>
    <row r="21409" spans="1:8" ht="15" x14ac:dyDescent="0.2">
      <c r="A21409" s="733">
        <v>45576</v>
      </c>
      <c r="B21409" s="62" t="s">
        <v>14575</v>
      </c>
      <c r="C21409" s="62" t="s">
        <v>5740</v>
      </c>
      <c r="D21409" s="182" t="s">
        <v>369</v>
      </c>
      <c r="E21409" s="125">
        <v>2500</v>
      </c>
      <c r="F21409" s="125"/>
      <c r="G21409" s="125">
        <f t="shared" si="374"/>
        <v>-2500</v>
      </c>
      <c r="H21409" s="704" t="s">
        <v>14431</v>
      </c>
    </row>
    <row r="21410" spans="1:8" ht="15" x14ac:dyDescent="0.2">
      <c r="A21410" s="733">
        <v>45576</v>
      </c>
      <c r="B21410" s="62" t="s">
        <v>11707</v>
      </c>
      <c r="C21410" s="62" t="s">
        <v>14164</v>
      </c>
      <c r="D21410" s="182" t="s">
        <v>14582</v>
      </c>
      <c r="E21410" s="125">
        <v>10000</v>
      </c>
      <c r="F21410" s="125"/>
      <c r="G21410" s="125">
        <f t="shared" si="374"/>
        <v>-10000</v>
      </c>
      <c r="H21410" s="704" t="s">
        <v>14431</v>
      </c>
    </row>
    <row r="21411" spans="1:8" ht="15" x14ac:dyDescent="0.2">
      <c r="A21411" s="733">
        <v>45576</v>
      </c>
      <c r="B21411" s="62" t="s">
        <v>12671</v>
      </c>
      <c r="C21411" s="62" t="s">
        <v>12271</v>
      </c>
      <c r="D21411" s="182" t="s">
        <v>1156</v>
      </c>
      <c r="E21411" s="125">
        <v>50000</v>
      </c>
      <c r="F21411" s="125"/>
      <c r="G21411" s="125">
        <f t="shared" si="374"/>
        <v>-50000</v>
      </c>
      <c r="H21411" s="704" t="s">
        <v>14431</v>
      </c>
    </row>
    <row r="21412" spans="1:8" ht="15" x14ac:dyDescent="0.2">
      <c r="A21412" s="733">
        <v>45576</v>
      </c>
      <c r="B21412" s="62" t="s">
        <v>14575</v>
      </c>
      <c r="C21412" s="62" t="s">
        <v>14583</v>
      </c>
      <c r="D21412" s="182" t="s">
        <v>14584</v>
      </c>
      <c r="E21412" s="125">
        <v>19000</v>
      </c>
      <c r="F21412" s="125"/>
      <c r="G21412" s="125">
        <f t="shared" si="374"/>
        <v>-19000</v>
      </c>
      <c r="H21412" s="704" t="s">
        <v>14431</v>
      </c>
    </row>
    <row r="21413" spans="1:8" ht="15" x14ac:dyDescent="0.2">
      <c r="A21413" s="733">
        <v>45576</v>
      </c>
      <c r="B21413" s="62" t="s">
        <v>11423</v>
      </c>
      <c r="C21413" s="62" t="s">
        <v>5680</v>
      </c>
      <c r="D21413" s="182" t="s">
        <v>14585</v>
      </c>
      <c r="E21413" s="125">
        <v>100000</v>
      </c>
      <c r="F21413" s="125"/>
      <c r="G21413" s="125">
        <f t="shared" ref="G21413:G21420" si="375">F21413-E21413</f>
        <v>-100000</v>
      </c>
      <c r="H21413" s="704" t="s">
        <v>14431</v>
      </c>
    </row>
    <row r="21414" spans="1:8" ht="24" x14ac:dyDescent="0.2">
      <c r="A21414" s="733">
        <v>45576</v>
      </c>
      <c r="B21414" s="62" t="s">
        <v>13522</v>
      </c>
      <c r="C21414" s="62" t="s">
        <v>3144</v>
      </c>
      <c r="D21414" s="182" t="s">
        <v>14586</v>
      </c>
      <c r="E21414" s="125">
        <v>44760</v>
      </c>
      <c r="F21414" s="125"/>
      <c r="G21414" s="125">
        <f t="shared" si="375"/>
        <v>-44760</v>
      </c>
      <c r="H21414" s="704" t="s">
        <v>14431</v>
      </c>
    </row>
    <row r="21415" spans="1:8" ht="24" x14ac:dyDescent="0.2">
      <c r="A21415" s="733">
        <v>45576</v>
      </c>
      <c r="B21415" s="62" t="s">
        <v>13907</v>
      </c>
      <c r="C21415" s="62" t="s">
        <v>3144</v>
      </c>
      <c r="D21415" s="182" t="s">
        <v>14587</v>
      </c>
      <c r="E21415" s="125">
        <v>67240</v>
      </c>
      <c r="F21415" s="125"/>
      <c r="G21415" s="125">
        <f t="shared" si="375"/>
        <v>-67240</v>
      </c>
      <c r="H21415" s="704" t="s">
        <v>14431</v>
      </c>
    </row>
    <row r="21416" spans="1:8" ht="15" x14ac:dyDescent="0.2">
      <c r="A21416" s="733">
        <v>45576</v>
      </c>
      <c r="B21416" s="62" t="s">
        <v>13165</v>
      </c>
      <c r="C21416" s="669" t="s">
        <v>14588</v>
      </c>
      <c r="D21416" s="905" t="s">
        <v>14591</v>
      </c>
      <c r="E21416" s="671">
        <f>171360+517267</f>
        <v>688627</v>
      </c>
      <c r="F21416" s="125"/>
      <c r="G21416" s="125">
        <f t="shared" ref="G21416:G21418" si="376">F21416-E21416</f>
        <v>-688627</v>
      </c>
      <c r="H21416" s="704" t="s">
        <v>14431</v>
      </c>
    </row>
    <row r="21417" spans="1:8" ht="15" x14ac:dyDescent="0.2">
      <c r="A21417" s="733">
        <v>45576</v>
      </c>
      <c r="B21417" s="62" t="s">
        <v>12671</v>
      </c>
      <c r="C21417" s="669" t="s">
        <v>14588</v>
      </c>
      <c r="D21417" s="905" t="s">
        <v>14591</v>
      </c>
      <c r="E21417" s="671">
        <v>511709</v>
      </c>
      <c r="F21417" s="125"/>
      <c r="G21417" s="125">
        <f t="shared" si="376"/>
        <v>-511709</v>
      </c>
      <c r="H21417" s="704" t="s">
        <v>14431</v>
      </c>
    </row>
    <row r="21418" spans="1:8" ht="15" x14ac:dyDescent="0.2">
      <c r="A21418" s="733">
        <v>45576</v>
      </c>
      <c r="B21418" s="62" t="s">
        <v>11068</v>
      </c>
      <c r="C21418" s="669" t="s">
        <v>14588</v>
      </c>
      <c r="D21418" s="905" t="s">
        <v>14591</v>
      </c>
      <c r="E21418" s="671">
        <v>204206</v>
      </c>
      <c r="F21418" s="125"/>
      <c r="G21418" s="125">
        <f t="shared" si="376"/>
        <v>-204206</v>
      </c>
      <c r="H21418" s="704" t="s">
        <v>14431</v>
      </c>
    </row>
    <row r="21419" spans="1:8" ht="15" x14ac:dyDescent="0.2">
      <c r="A21419" s="733">
        <v>45576</v>
      </c>
      <c r="B21419" s="62" t="s">
        <v>13639</v>
      </c>
      <c r="C21419" s="62" t="s">
        <v>14589</v>
      </c>
      <c r="D21419" s="182" t="s">
        <v>14590</v>
      </c>
      <c r="E21419" s="125">
        <v>25000</v>
      </c>
      <c r="F21419" s="125"/>
      <c r="G21419" s="125">
        <f t="shared" si="375"/>
        <v>-25000</v>
      </c>
      <c r="H21419" s="704" t="s">
        <v>14431</v>
      </c>
    </row>
    <row r="21420" spans="1:8" ht="24" x14ac:dyDescent="0.2">
      <c r="A21420" s="733">
        <v>45576</v>
      </c>
      <c r="B21420" s="62" t="s">
        <v>6503</v>
      </c>
      <c r="C21420" s="62" t="s">
        <v>14301</v>
      </c>
      <c r="D21420" s="182" t="s">
        <v>14592</v>
      </c>
      <c r="E21420" s="125">
        <v>80000</v>
      </c>
      <c r="F21420" s="125"/>
      <c r="G21420" s="125">
        <f t="shared" si="375"/>
        <v>-80000</v>
      </c>
      <c r="H21420" s="704" t="s">
        <v>14431</v>
      </c>
    </row>
    <row r="21421" spans="1:8" ht="15" x14ac:dyDescent="0.2">
      <c r="A21421" s="733">
        <v>45577</v>
      </c>
      <c r="B21421" s="62" t="s">
        <v>11068</v>
      </c>
      <c r="C21421" s="62" t="s">
        <v>10972</v>
      </c>
      <c r="D21421" s="182" t="s">
        <v>14594</v>
      </c>
      <c r="E21421" s="125">
        <v>37000</v>
      </c>
      <c r="F21421" s="125"/>
      <c r="G21421" s="125">
        <f t="shared" ref="G21421:G21423" si="377">F21421-E21421</f>
        <v>-37000</v>
      </c>
      <c r="H21421" s="704" t="s">
        <v>14431</v>
      </c>
    </row>
    <row r="21422" spans="1:8" ht="15" x14ac:dyDescent="0.2">
      <c r="A21422" s="733">
        <v>45577</v>
      </c>
      <c r="B21422" s="62" t="s">
        <v>11068</v>
      </c>
      <c r="C21422" s="62" t="s">
        <v>285</v>
      </c>
      <c r="D21422" s="182" t="s">
        <v>14503</v>
      </c>
      <c r="E21422" s="125">
        <v>1500</v>
      </c>
      <c r="F21422" s="125"/>
      <c r="G21422" s="125">
        <f t="shared" si="377"/>
        <v>-1500</v>
      </c>
      <c r="H21422" s="704" t="s">
        <v>14431</v>
      </c>
    </row>
    <row r="21423" spans="1:8" ht="15" x14ac:dyDescent="0.2">
      <c r="A21423" s="733">
        <v>45577</v>
      </c>
      <c r="B21423" s="62" t="s">
        <v>12388</v>
      </c>
      <c r="C21423" s="62" t="s">
        <v>5740</v>
      </c>
      <c r="D21423" s="182" t="s">
        <v>369</v>
      </c>
      <c r="E21423" s="125">
        <v>1300</v>
      </c>
      <c r="F21423" s="125"/>
      <c r="G21423" s="125">
        <f t="shared" si="377"/>
        <v>-1300</v>
      </c>
      <c r="H21423" s="704" t="s">
        <v>14431</v>
      </c>
    </row>
    <row r="21424" spans="1:8" ht="15" x14ac:dyDescent="0.2">
      <c r="A21424" s="733">
        <v>45577</v>
      </c>
      <c r="B21424" s="62" t="s">
        <v>12388</v>
      </c>
      <c r="C21424" s="62" t="s">
        <v>14382</v>
      </c>
      <c r="D21424" s="182" t="s">
        <v>13985</v>
      </c>
      <c r="E21424" s="125">
        <v>300000</v>
      </c>
      <c r="F21424" s="125"/>
      <c r="G21424" s="125">
        <f t="shared" ref="G21424:G21426" si="378">F21424-E21424</f>
        <v>-300000</v>
      </c>
      <c r="H21424" s="704" t="s">
        <v>14431</v>
      </c>
    </row>
    <row r="21425" spans="1:8" ht="15" x14ac:dyDescent="0.2">
      <c r="A21425" s="733">
        <v>45577</v>
      </c>
      <c r="B21425" s="62" t="s">
        <v>13477</v>
      </c>
      <c r="C21425" s="62" t="s">
        <v>4386</v>
      </c>
      <c r="D21425" s="182" t="s">
        <v>14595</v>
      </c>
      <c r="E21425" s="125">
        <v>35000</v>
      </c>
      <c r="F21425" s="125"/>
      <c r="G21425" s="125">
        <f t="shared" si="378"/>
        <v>-35000</v>
      </c>
      <c r="H21425" s="704" t="s">
        <v>14431</v>
      </c>
    </row>
    <row r="21426" spans="1:8" ht="24" x14ac:dyDescent="0.2">
      <c r="A21426" s="733">
        <v>45577</v>
      </c>
      <c r="B21426" s="62" t="s">
        <v>11068</v>
      </c>
      <c r="C21426" s="62" t="s">
        <v>3144</v>
      </c>
      <c r="D21426" s="182" t="s">
        <v>14596</v>
      </c>
      <c r="E21426" s="125">
        <v>71800</v>
      </c>
      <c r="F21426" s="125"/>
      <c r="G21426" s="125">
        <f t="shared" si="378"/>
        <v>-71800</v>
      </c>
      <c r="H21426" s="704" t="s">
        <v>14431</v>
      </c>
    </row>
    <row r="21427" spans="1:8" ht="15" x14ac:dyDescent="0.2">
      <c r="A21427" s="733">
        <v>45579</v>
      </c>
      <c r="B21427" s="62" t="s">
        <v>11707</v>
      </c>
      <c r="C21427" s="62" t="s">
        <v>5740</v>
      </c>
      <c r="D21427" s="182" t="s">
        <v>14597</v>
      </c>
      <c r="E21427" s="125">
        <v>300</v>
      </c>
      <c r="F21427" s="125"/>
      <c r="G21427" s="125">
        <f t="shared" ref="G21427:G21437" si="379">F21427-E21427</f>
        <v>-300</v>
      </c>
      <c r="H21427" s="704" t="s">
        <v>14431</v>
      </c>
    </row>
    <row r="21428" spans="1:8" ht="15" x14ac:dyDescent="0.2">
      <c r="A21428" s="733">
        <v>45579</v>
      </c>
      <c r="B21428" s="62" t="s">
        <v>11068</v>
      </c>
      <c r="C21428" s="62" t="s">
        <v>5740</v>
      </c>
      <c r="D21428" s="182" t="s">
        <v>369</v>
      </c>
      <c r="E21428" s="125">
        <v>3000</v>
      </c>
      <c r="F21428" s="125"/>
      <c r="G21428" s="125">
        <f t="shared" si="379"/>
        <v>-3000</v>
      </c>
      <c r="H21428" s="704" t="s">
        <v>14431</v>
      </c>
    </row>
    <row r="21429" spans="1:8" ht="15" x14ac:dyDescent="0.2">
      <c r="A21429" s="1081">
        <v>45579</v>
      </c>
      <c r="B21429" s="1082" t="s">
        <v>13418</v>
      </c>
      <c r="C21429" s="1082" t="s">
        <v>10972</v>
      </c>
      <c r="D21429" s="1125" t="s">
        <v>14598</v>
      </c>
      <c r="E21429" s="1083">
        <v>500</v>
      </c>
      <c r="F21429" s="1083"/>
      <c r="G21429" s="1083">
        <f t="shared" si="379"/>
        <v>-500</v>
      </c>
      <c r="H21429" s="1084" t="s">
        <v>14431</v>
      </c>
    </row>
    <row r="21430" spans="1:8" ht="15" x14ac:dyDescent="0.2">
      <c r="A21430" s="733">
        <v>45579</v>
      </c>
      <c r="B21430" s="62" t="s">
        <v>6503</v>
      </c>
      <c r="C21430" s="62" t="s">
        <v>14407</v>
      </c>
      <c r="D21430" s="182" t="s">
        <v>1156</v>
      </c>
      <c r="E21430" s="125">
        <v>20000</v>
      </c>
      <c r="F21430" s="125"/>
      <c r="G21430" s="125">
        <f t="shared" si="379"/>
        <v>-20000</v>
      </c>
      <c r="H21430" s="704" t="s">
        <v>14431</v>
      </c>
    </row>
    <row r="21431" spans="1:8" ht="15" x14ac:dyDescent="0.2">
      <c r="A21431" s="733">
        <v>45579</v>
      </c>
      <c r="B21431" s="62" t="s">
        <v>3945</v>
      </c>
      <c r="C21431" s="62" t="s">
        <v>285</v>
      </c>
      <c r="D21431" s="182" t="s">
        <v>14599</v>
      </c>
      <c r="E21431" s="125">
        <v>500</v>
      </c>
      <c r="F21431" s="125"/>
      <c r="G21431" s="125">
        <f t="shared" si="379"/>
        <v>-500</v>
      </c>
      <c r="H21431" s="704" t="s">
        <v>14431</v>
      </c>
    </row>
    <row r="21432" spans="1:8" ht="15" x14ac:dyDescent="0.2">
      <c r="A21432" s="733">
        <v>45579</v>
      </c>
      <c r="B21432" s="62" t="s">
        <v>3945</v>
      </c>
      <c r="C21432" s="62" t="s">
        <v>391</v>
      </c>
      <c r="D21432" s="182" t="s">
        <v>14600</v>
      </c>
      <c r="E21432" s="125">
        <v>1000</v>
      </c>
      <c r="F21432" s="125"/>
      <c r="G21432" s="125">
        <f t="shared" si="379"/>
        <v>-1000</v>
      </c>
      <c r="H21432" s="704" t="s">
        <v>14431</v>
      </c>
    </row>
    <row r="21433" spans="1:8" ht="15" x14ac:dyDescent="0.2">
      <c r="A21433" s="733">
        <v>45579</v>
      </c>
      <c r="B21433" s="62" t="s">
        <v>11068</v>
      </c>
      <c r="C21433" s="62" t="s">
        <v>285</v>
      </c>
      <c r="D21433" s="182" t="s">
        <v>13880</v>
      </c>
      <c r="E21433" s="125">
        <v>1000</v>
      </c>
      <c r="F21433" s="125"/>
      <c r="G21433" s="125">
        <f t="shared" si="379"/>
        <v>-1000</v>
      </c>
      <c r="H21433" s="704" t="s">
        <v>14431</v>
      </c>
    </row>
    <row r="21434" spans="1:8" ht="15" x14ac:dyDescent="0.2">
      <c r="A21434" s="733">
        <v>45579</v>
      </c>
      <c r="B21434" s="1047" t="s">
        <v>11068</v>
      </c>
      <c r="C21434" s="1047" t="s">
        <v>793</v>
      </c>
      <c r="D21434" s="1050" t="s">
        <v>11015</v>
      </c>
      <c r="E21434" s="1049">
        <v>47500</v>
      </c>
      <c r="F21434" s="125"/>
      <c r="G21434" s="125">
        <f t="shared" si="379"/>
        <v>-47500</v>
      </c>
      <c r="H21434" s="704" t="s">
        <v>14431</v>
      </c>
    </row>
    <row r="21435" spans="1:8" ht="15" x14ac:dyDescent="0.2">
      <c r="A21435" s="733">
        <v>45579</v>
      </c>
      <c r="B21435" s="62" t="s">
        <v>103</v>
      </c>
      <c r="C21435" s="62" t="s">
        <v>103</v>
      </c>
      <c r="D21435" s="182" t="s">
        <v>10199</v>
      </c>
      <c r="E21435" s="125">
        <v>3000</v>
      </c>
      <c r="F21435" s="125"/>
      <c r="G21435" s="125">
        <f t="shared" si="379"/>
        <v>-3000</v>
      </c>
      <c r="H21435" s="704" t="s">
        <v>14431</v>
      </c>
    </row>
    <row r="21436" spans="1:8" ht="15" x14ac:dyDescent="0.2">
      <c r="A21436" s="733">
        <v>45579</v>
      </c>
      <c r="B21436" s="62" t="s">
        <v>14357</v>
      </c>
      <c r="C21436" s="62" t="s">
        <v>5740</v>
      </c>
      <c r="D21436" s="182" t="s">
        <v>14391</v>
      </c>
      <c r="E21436" s="125">
        <v>500</v>
      </c>
      <c r="F21436" s="125"/>
      <c r="G21436" s="125">
        <f t="shared" si="379"/>
        <v>-500</v>
      </c>
      <c r="H21436" s="704" t="s">
        <v>14431</v>
      </c>
    </row>
    <row r="21437" spans="1:8" ht="15" x14ac:dyDescent="0.2">
      <c r="A21437" s="733">
        <v>45579</v>
      </c>
      <c r="B21437" s="62" t="s">
        <v>12671</v>
      </c>
      <c r="C21437" s="62" t="s">
        <v>5740</v>
      </c>
      <c r="D21437" s="182" t="s">
        <v>14391</v>
      </c>
      <c r="E21437" s="125">
        <v>500</v>
      </c>
      <c r="F21437" s="125"/>
      <c r="G21437" s="125">
        <f t="shared" si="379"/>
        <v>-500</v>
      </c>
      <c r="H21437" s="704" t="s">
        <v>14431</v>
      </c>
    </row>
    <row r="21438" spans="1:8" ht="15" x14ac:dyDescent="0.2">
      <c r="A21438" s="733">
        <v>45579</v>
      </c>
      <c r="B21438" s="1047" t="s">
        <v>13165</v>
      </c>
      <c r="C21438" s="1047" t="s">
        <v>793</v>
      </c>
      <c r="D21438" s="1050" t="s">
        <v>14601</v>
      </c>
      <c r="E21438" s="1049">
        <v>110000</v>
      </c>
      <c r="F21438" s="125"/>
      <c r="G21438" s="125">
        <f t="shared" ref="G21438:G21439" si="380">F21438-E21438</f>
        <v>-110000</v>
      </c>
      <c r="H21438" s="704" t="s">
        <v>14431</v>
      </c>
    </row>
    <row r="21439" spans="1:8" ht="15" x14ac:dyDescent="0.2">
      <c r="A21439" s="733">
        <v>45579</v>
      </c>
      <c r="B21439" s="62" t="s">
        <v>11068</v>
      </c>
      <c r="C21439" s="62" t="s">
        <v>391</v>
      </c>
      <c r="D21439" s="182" t="s">
        <v>14981</v>
      </c>
      <c r="E21439" s="125">
        <v>21000</v>
      </c>
      <c r="F21439" s="125"/>
      <c r="G21439" s="125">
        <f t="shared" si="380"/>
        <v>-21000</v>
      </c>
      <c r="H21439" s="704" t="s">
        <v>14431</v>
      </c>
    </row>
    <row r="21440" spans="1:8" ht="15" x14ac:dyDescent="0.2">
      <c r="A21440" s="733">
        <v>45580</v>
      </c>
      <c r="B21440" s="62" t="s">
        <v>14480</v>
      </c>
      <c r="C21440" s="62" t="s">
        <v>3103</v>
      </c>
      <c r="D21440" s="182" t="s">
        <v>1156</v>
      </c>
      <c r="E21440" s="125">
        <v>10000</v>
      </c>
      <c r="F21440" s="125"/>
      <c r="G21440" s="125">
        <f t="shared" ref="G21440:G21445" si="381">F21440-E21440</f>
        <v>-10000</v>
      </c>
      <c r="H21440" s="704" t="s">
        <v>14431</v>
      </c>
    </row>
    <row r="21441" spans="1:8" ht="15" x14ac:dyDescent="0.2">
      <c r="A21441" s="733">
        <v>45580</v>
      </c>
      <c r="B21441" s="62" t="s">
        <v>13240</v>
      </c>
      <c r="C21441" s="62" t="s">
        <v>285</v>
      </c>
      <c r="D21441" s="182" t="s">
        <v>14503</v>
      </c>
      <c r="E21441" s="125">
        <v>1500</v>
      </c>
      <c r="F21441" s="125"/>
      <c r="G21441" s="125">
        <f t="shared" si="381"/>
        <v>-1500</v>
      </c>
      <c r="H21441" s="704" t="s">
        <v>14431</v>
      </c>
    </row>
    <row r="21442" spans="1:8" ht="15" x14ac:dyDescent="0.2">
      <c r="A21442" s="733">
        <v>45580</v>
      </c>
      <c r="B21442" s="62" t="s">
        <v>14575</v>
      </c>
      <c r="C21442" s="62" t="s">
        <v>5409</v>
      </c>
      <c r="D21442" s="182" t="s">
        <v>14602</v>
      </c>
      <c r="E21442" s="125">
        <v>10000</v>
      </c>
      <c r="F21442" s="125"/>
      <c r="G21442" s="125">
        <f t="shared" si="381"/>
        <v>-10000</v>
      </c>
      <c r="H21442" s="704" t="s">
        <v>14431</v>
      </c>
    </row>
    <row r="21443" spans="1:8" ht="15" x14ac:dyDescent="0.2">
      <c r="A21443" s="733">
        <v>45580</v>
      </c>
      <c r="B21443" s="62" t="s">
        <v>14603</v>
      </c>
      <c r="C21443" s="62" t="s">
        <v>5409</v>
      </c>
      <c r="D21443" s="182" t="s">
        <v>14602</v>
      </c>
      <c r="E21443" s="125">
        <v>10000</v>
      </c>
      <c r="F21443" s="125"/>
      <c r="G21443" s="125">
        <f t="shared" si="381"/>
        <v>-10000</v>
      </c>
      <c r="H21443" s="704" t="s">
        <v>14431</v>
      </c>
    </row>
    <row r="21444" spans="1:8" ht="15" x14ac:dyDescent="0.2">
      <c r="A21444" s="733">
        <v>45580</v>
      </c>
      <c r="B21444" s="62" t="s">
        <v>12671</v>
      </c>
      <c r="C21444" s="62" t="s">
        <v>5740</v>
      </c>
      <c r="D21444" s="182" t="s">
        <v>13604</v>
      </c>
      <c r="E21444" s="125">
        <v>700</v>
      </c>
      <c r="F21444" s="125"/>
      <c r="G21444" s="125">
        <f t="shared" si="381"/>
        <v>-700</v>
      </c>
      <c r="H21444" s="704" t="s">
        <v>14431</v>
      </c>
    </row>
    <row r="21445" spans="1:8" ht="15" x14ac:dyDescent="0.2">
      <c r="A21445" s="733">
        <v>45580</v>
      </c>
      <c r="B21445" s="62" t="s">
        <v>103</v>
      </c>
      <c r="C21445" s="62" t="s">
        <v>103</v>
      </c>
      <c r="D21445" s="182" t="s">
        <v>10199</v>
      </c>
      <c r="E21445" s="125">
        <v>3500</v>
      </c>
      <c r="F21445" s="125"/>
      <c r="G21445" s="125">
        <f t="shared" si="381"/>
        <v>-3500</v>
      </c>
      <c r="H21445" s="704" t="s">
        <v>14431</v>
      </c>
    </row>
    <row r="21446" spans="1:8" ht="15" x14ac:dyDescent="0.2">
      <c r="A21446" s="733">
        <v>45580</v>
      </c>
      <c r="B21446" s="62" t="s">
        <v>12671</v>
      </c>
      <c r="C21446" s="62" t="s">
        <v>10972</v>
      </c>
      <c r="D21446" s="182" t="s">
        <v>14170</v>
      </c>
      <c r="E21446" s="125">
        <v>6070</v>
      </c>
      <c r="F21446" s="125"/>
      <c r="G21446" s="125">
        <f t="shared" ref="G21446:G21450" si="382">F21446-E21446</f>
        <v>-6070</v>
      </c>
      <c r="H21446" s="704" t="s">
        <v>14431</v>
      </c>
    </row>
    <row r="21447" spans="1:8" ht="15" x14ac:dyDescent="0.2">
      <c r="A21447" s="733">
        <v>45580</v>
      </c>
      <c r="B21447" s="62" t="s">
        <v>13240</v>
      </c>
      <c r="C21447" s="62" t="s">
        <v>10972</v>
      </c>
      <c r="D21447" s="182" t="s">
        <v>14170</v>
      </c>
      <c r="E21447" s="125">
        <v>5170</v>
      </c>
      <c r="F21447" s="125"/>
      <c r="G21447" s="125">
        <f t="shared" si="382"/>
        <v>-5170</v>
      </c>
      <c r="H21447" s="704" t="s">
        <v>14431</v>
      </c>
    </row>
    <row r="21448" spans="1:8" ht="15" x14ac:dyDescent="0.2">
      <c r="A21448" s="733">
        <v>45580</v>
      </c>
      <c r="B21448" s="62" t="s">
        <v>12671</v>
      </c>
      <c r="C21448" s="62" t="s">
        <v>10972</v>
      </c>
      <c r="D21448" s="182" t="s">
        <v>14613</v>
      </c>
      <c r="E21448" s="125">
        <v>4500</v>
      </c>
      <c r="F21448" s="125"/>
      <c r="G21448" s="125">
        <f t="shared" si="382"/>
        <v>-4500</v>
      </c>
      <c r="H21448" s="704" t="s">
        <v>14431</v>
      </c>
    </row>
    <row r="21449" spans="1:8" ht="15" x14ac:dyDescent="0.2">
      <c r="A21449" s="733">
        <v>45580</v>
      </c>
      <c r="B21449" s="62" t="s">
        <v>14575</v>
      </c>
      <c r="C21449" s="62" t="s">
        <v>5740</v>
      </c>
      <c r="D21449" s="182" t="s">
        <v>14391</v>
      </c>
      <c r="E21449" s="125">
        <v>1300</v>
      </c>
      <c r="F21449" s="125"/>
      <c r="G21449" s="125">
        <f t="shared" si="382"/>
        <v>-1300</v>
      </c>
      <c r="H21449" s="704" t="s">
        <v>14431</v>
      </c>
    </row>
    <row r="21450" spans="1:8" ht="15" x14ac:dyDescent="0.2">
      <c r="A21450" s="733">
        <v>45580</v>
      </c>
      <c r="B21450" s="62" t="s">
        <v>13213</v>
      </c>
      <c r="C21450" s="62" t="s">
        <v>5740</v>
      </c>
      <c r="D21450" s="182" t="s">
        <v>14614</v>
      </c>
      <c r="E21450" s="125">
        <v>2000</v>
      </c>
      <c r="F21450" s="125"/>
      <c r="G21450" s="125">
        <f t="shared" si="382"/>
        <v>-2000</v>
      </c>
      <c r="H21450" s="704" t="s">
        <v>14431</v>
      </c>
    </row>
    <row r="21451" spans="1:8" ht="15" x14ac:dyDescent="0.2">
      <c r="A21451" s="733">
        <v>45580</v>
      </c>
      <c r="B21451" s="62" t="s">
        <v>14546</v>
      </c>
      <c r="C21451" s="62" t="s">
        <v>4724</v>
      </c>
      <c r="D21451" s="182" t="s">
        <v>14604</v>
      </c>
      <c r="E21451" s="125">
        <v>500000</v>
      </c>
      <c r="F21451" s="125"/>
      <c r="G21451" s="125">
        <f t="shared" ref="G21451" si="383">F21451-E21451</f>
        <v>-500000</v>
      </c>
      <c r="H21451" s="704" t="s">
        <v>14431</v>
      </c>
    </row>
    <row r="21452" spans="1:8" ht="15" x14ac:dyDescent="0.2">
      <c r="A21452" s="733">
        <v>45580</v>
      </c>
      <c r="B21452" s="62" t="s">
        <v>12388</v>
      </c>
      <c r="C21452" s="62" t="s">
        <v>10972</v>
      </c>
      <c r="D21452" s="182" t="s">
        <v>14606</v>
      </c>
      <c r="E21452" s="125">
        <v>9000</v>
      </c>
      <c r="F21452" s="125"/>
      <c r="G21452" s="125">
        <f t="shared" ref="G21452:G21453" si="384">F21452-E21452</f>
        <v>-9000</v>
      </c>
      <c r="H21452" s="704" t="s">
        <v>14431</v>
      </c>
    </row>
    <row r="21453" spans="1:8" ht="24" x14ac:dyDescent="0.2">
      <c r="A21453" s="733">
        <v>45580</v>
      </c>
      <c r="B21453" s="62" t="s">
        <v>14546</v>
      </c>
      <c r="C21453" s="62" t="s">
        <v>14607</v>
      </c>
      <c r="D21453" s="182" t="s">
        <v>14605</v>
      </c>
      <c r="E21453" s="125">
        <v>200000</v>
      </c>
      <c r="F21453" s="125"/>
      <c r="G21453" s="125">
        <f t="shared" si="384"/>
        <v>-200000</v>
      </c>
      <c r="H21453" s="704" t="s">
        <v>14431</v>
      </c>
    </row>
    <row r="21454" spans="1:8" ht="15" x14ac:dyDescent="0.2">
      <c r="A21454" s="733">
        <v>45580</v>
      </c>
      <c r="B21454" s="62" t="s">
        <v>11707</v>
      </c>
      <c r="C21454" s="62" t="s">
        <v>391</v>
      </c>
      <c r="D21454" s="182" t="s">
        <v>14611</v>
      </c>
      <c r="E21454" s="125">
        <v>400000</v>
      </c>
      <c r="F21454" s="125"/>
      <c r="G21454" s="125">
        <f t="shared" ref="G21454:G21455" si="385">F21454-E21454</f>
        <v>-400000</v>
      </c>
      <c r="H21454" s="704" t="s">
        <v>14431</v>
      </c>
    </row>
    <row r="21455" spans="1:8" ht="15" x14ac:dyDescent="0.2">
      <c r="A21455" s="733">
        <v>45580</v>
      </c>
      <c r="B21455" s="62" t="s">
        <v>13522</v>
      </c>
      <c r="C21455" s="62" t="s">
        <v>10972</v>
      </c>
      <c r="D21455" s="182" t="s">
        <v>14612</v>
      </c>
      <c r="E21455" s="125">
        <v>12500</v>
      </c>
      <c r="F21455" s="125"/>
      <c r="G21455" s="125">
        <f t="shared" si="385"/>
        <v>-12500</v>
      </c>
      <c r="H21455" s="704" t="s">
        <v>14431</v>
      </c>
    </row>
    <row r="21456" spans="1:8" ht="15" x14ac:dyDescent="0.2">
      <c r="A21456" s="733">
        <v>45581</v>
      </c>
      <c r="B21456" s="62" t="s">
        <v>14235</v>
      </c>
      <c r="C21456" s="62" t="s">
        <v>391</v>
      </c>
      <c r="D21456" s="182" t="s">
        <v>14615</v>
      </c>
      <c r="E21456" s="125">
        <v>15000</v>
      </c>
      <c r="F21456" s="125"/>
      <c r="G21456" s="125">
        <f t="shared" ref="G21456:G21475" si="386">F21456-E21456</f>
        <v>-15000</v>
      </c>
      <c r="H21456" s="704" t="s">
        <v>14431</v>
      </c>
    </row>
    <row r="21457" spans="1:8" ht="15" x14ac:dyDescent="0.2">
      <c r="A21457" s="733">
        <v>45581</v>
      </c>
      <c r="B21457" s="62" t="s">
        <v>103</v>
      </c>
      <c r="C21457" s="62" t="s">
        <v>103</v>
      </c>
      <c r="D21457" s="182" t="s">
        <v>10199</v>
      </c>
      <c r="E21457" s="125">
        <v>2500</v>
      </c>
      <c r="F21457" s="125"/>
      <c r="G21457" s="125">
        <f t="shared" si="386"/>
        <v>-2500</v>
      </c>
      <c r="H21457" s="704" t="s">
        <v>14431</v>
      </c>
    </row>
    <row r="21458" spans="1:8" ht="15" x14ac:dyDescent="0.2">
      <c r="A21458" s="733">
        <v>45581</v>
      </c>
      <c r="B21458" s="62" t="s">
        <v>13213</v>
      </c>
      <c r="C21458" s="62" t="s">
        <v>5740</v>
      </c>
      <c r="D21458" s="182" t="s">
        <v>369</v>
      </c>
      <c r="E21458" s="125">
        <v>2000</v>
      </c>
      <c r="F21458" s="125"/>
      <c r="G21458" s="125">
        <f t="shared" si="386"/>
        <v>-2000</v>
      </c>
      <c r="H21458" s="704" t="s">
        <v>14431</v>
      </c>
    </row>
    <row r="21459" spans="1:8" ht="15" x14ac:dyDescent="0.2">
      <c r="A21459" s="733">
        <v>45581</v>
      </c>
      <c r="B21459" s="62" t="s">
        <v>103</v>
      </c>
      <c r="C21459" s="62" t="s">
        <v>103</v>
      </c>
      <c r="D21459" s="182" t="s">
        <v>14616</v>
      </c>
      <c r="E21459" s="125">
        <v>1200</v>
      </c>
      <c r="F21459" s="125"/>
      <c r="G21459" s="125">
        <f t="shared" si="386"/>
        <v>-1200</v>
      </c>
      <c r="H21459" s="704" t="s">
        <v>14431</v>
      </c>
    </row>
    <row r="21460" spans="1:8" ht="15" x14ac:dyDescent="0.2">
      <c r="A21460" s="733">
        <v>45581</v>
      </c>
      <c r="B21460" s="62" t="s">
        <v>13213</v>
      </c>
      <c r="C21460" s="62" t="s">
        <v>5740</v>
      </c>
      <c r="D21460" s="182" t="s">
        <v>14617</v>
      </c>
      <c r="E21460" s="125">
        <v>1500</v>
      </c>
      <c r="F21460" s="125"/>
      <c r="G21460" s="125">
        <f t="shared" si="386"/>
        <v>-1500</v>
      </c>
      <c r="H21460" s="704" t="s">
        <v>14431</v>
      </c>
    </row>
    <row r="21461" spans="1:8" ht="15" x14ac:dyDescent="0.2">
      <c r="A21461" s="733">
        <v>45581</v>
      </c>
      <c r="B21461" s="62" t="s">
        <v>12388</v>
      </c>
      <c r="C21461" s="62" t="s">
        <v>11993</v>
      </c>
      <c r="D21461" s="182" t="s">
        <v>14619</v>
      </c>
      <c r="E21461" s="125">
        <v>500000</v>
      </c>
      <c r="F21461" s="125"/>
      <c r="G21461" s="125">
        <f t="shared" si="386"/>
        <v>-500000</v>
      </c>
      <c r="H21461" s="704" t="s">
        <v>14431</v>
      </c>
    </row>
    <row r="21462" spans="1:8" ht="24" x14ac:dyDescent="0.2">
      <c r="A21462" s="733">
        <v>45581</v>
      </c>
      <c r="B21462" s="62" t="s">
        <v>13278</v>
      </c>
      <c r="C21462" s="669" t="s">
        <v>13248</v>
      </c>
      <c r="D21462" s="905" t="s">
        <v>14620</v>
      </c>
      <c r="E21462" s="671">
        <v>25120</v>
      </c>
      <c r="F21462" s="125"/>
      <c r="G21462" s="125">
        <f t="shared" si="386"/>
        <v>-25120</v>
      </c>
      <c r="H21462" s="704" t="s">
        <v>14431</v>
      </c>
    </row>
    <row r="21463" spans="1:8" ht="24" x14ac:dyDescent="0.2">
      <c r="A21463" s="733">
        <v>45581</v>
      </c>
      <c r="B21463" s="62" t="s">
        <v>14335</v>
      </c>
      <c r="C21463" s="669" t="s">
        <v>13248</v>
      </c>
      <c r="D21463" s="905" t="s">
        <v>14620</v>
      </c>
      <c r="E21463" s="671">
        <v>20000</v>
      </c>
      <c r="F21463" s="125"/>
      <c r="G21463" s="125">
        <f t="shared" si="386"/>
        <v>-20000</v>
      </c>
      <c r="H21463" s="704" t="s">
        <v>14431</v>
      </c>
    </row>
    <row r="21464" spans="1:8" ht="15" x14ac:dyDescent="0.2">
      <c r="A21464" s="733">
        <v>45581</v>
      </c>
      <c r="B21464" s="62" t="s">
        <v>11068</v>
      </c>
      <c r="C21464" s="62" t="s">
        <v>8491</v>
      </c>
      <c r="D21464" s="182" t="s">
        <v>14618</v>
      </c>
      <c r="E21464" s="125">
        <v>95000</v>
      </c>
      <c r="F21464" s="125"/>
      <c r="G21464" s="125">
        <f t="shared" si="386"/>
        <v>-95000</v>
      </c>
      <c r="H21464" s="704" t="s">
        <v>14431</v>
      </c>
    </row>
    <row r="21465" spans="1:8" ht="15" x14ac:dyDescent="0.2">
      <c r="A21465" s="733">
        <v>45581</v>
      </c>
      <c r="B21465" s="62" t="s">
        <v>13279</v>
      </c>
      <c r="C21465" s="62" t="s">
        <v>3078</v>
      </c>
      <c r="D21465" s="182" t="s">
        <v>14621</v>
      </c>
      <c r="E21465" s="125">
        <v>19500</v>
      </c>
      <c r="F21465" s="125"/>
      <c r="G21465" s="125">
        <f t="shared" si="386"/>
        <v>-19500</v>
      </c>
      <c r="H21465" s="704" t="s">
        <v>14431</v>
      </c>
    </row>
    <row r="21466" spans="1:8" ht="15" x14ac:dyDescent="0.2">
      <c r="A21466" s="733">
        <v>45582</v>
      </c>
      <c r="B21466" s="62" t="s">
        <v>14340</v>
      </c>
      <c r="C21466" s="62" t="s">
        <v>391</v>
      </c>
      <c r="D21466" s="182" t="s">
        <v>14659</v>
      </c>
      <c r="E21466" s="125">
        <v>10000</v>
      </c>
      <c r="F21466" s="125"/>
      <c r="G21466" s="125">
        <f t="shared" ref="G21466:G21472" si="387">F21466-E21466</f>
        <v>-10000</v>
      </c>
      <c r="H21466" s="704" t="s">
        <v>14431</v>
      </c>
    </row>
    <row r="21467" spans="1:8" ht="15" x14ac:dyDescent="0.2">
      <c r="A21467" s="733">
        <v>45582</v>
      </c>
      <c r="B21467" s="62" t="s">
        <v>103</v>
      </c>
      <c r="C21467" s="62" t="s">
        <v>103</v>
      </c>
      <c r="D21467" s="182" t="s">
        <v>10199</v>
      </c>
      <c r="E21467" s="125">
        <v>4500</v>
      </c>
      <c r="F21467" s="125"/>
      <c r="G21467" s="125">
        <f t="shared" si="387"/>
        <v>-4500</v>
      </c>
      <c r="H21467" s="704" t="s">
        <v>14431</v>
      </c>
    </row>
    <row r="21468" spans="1:8" ht="15" x14ac:dyDescent="0.2">
      <c r="A21468" s="733">
        <v>45582</v>
      </c>
      <c r="B21468" s="62" t="s">
        <v>14235</v>
      </c>
      <c r="C21468" s="62" t="s">
        <v>5740</v>
      </c>
      <c r="D21468" s="182" t="s">
        <v>14391</v>
      </c>
      <c r="E21468" s="125">
        <v>1500</v>
      </c>
      <c r="F21468" s="125"/>
      <c r="G21468" s="125">
        <f t="shared" si="387"/>
        <v>-1500</v>
      </c>
      <c r="H21468" s="704" t="s">
        <v>14431</v>
      </c>
    </row>
    <row r="21469" spans="1:8" ht="15" x14ac:dyDescent="0.2">
      <c r="A21469" s="733">
        <v>45582</v>
      </c>
      <c r="B21469" s="62" t="s">
        <v>13213</v>
      </c>
      <c r="C21469" s="62" t="s">
        <v>5740</v>
      </c>
      <c r="D21469" s="182" t="s">
        <v>369</v>
      </c>
      <c r="E21469" s="125">
        <v>1500</v>
      </c>
      <c r="F21469" s="125"/>
      <c r="G21469" s="125">
        <f t="shared" si="387"/>
        <v>-1500</v>
      </c>
      <c r="H21469" s="704" t="s">
        <v>14431</v>
      </c>
    </row>
    <row r="21470" spans="1:8" ht="15" x14ac:dyDescent="0.2">
      <c r="A21470" s="733">
        <v>45582</v>
      </c>
      <c r="B21470" s="62" t="s">
        <v>13240</v>
      </c>
      <c r="C21470" s="62" t="s">
        <v>10972</v>
      </c>
      <c r="D21470" s="182" t="s">
        <v>14660</v>
      </c>
      <c r="E21470" s="125">
        <v>1000</v>
      </c>
      <c r="F21470" s="125"/>
      <c r="G21470" s="125">
        <f t="shared" si="387"/>
        <v>-1000</v>
      </c>
      <c r="H21470" s="704" t="s">
        <v>14431</v>
      </c>
    </row>
    <row r="21471" spans="1:8" ht="15" x14ac:dyDescent="0.2">
      <c r="A21471" s="733">
        <v>45582</v>
      </c>
      <c r="B21471" s="62" t="s">
        <v>103</v>
      </c>
      <c r="C21471" s="62" t="s">
        <v>391</v>
      </c>
      <c r="D21471" s="182" t="s">
        <v>14661</v>
      </c>
      <c r="E21471" s="125">
        <v>570</v>
      </c>
      <c r="F21471" s="125"/>
      <c r="G21471" s="125">
        <f t="shared" si="387"/>
        <v>-570</v>
      </c>
      <c r="H21471" s="704" t="s">
        <v>14431</v>
      </c>
    </row>
    <row r="21472" spans="1:8" ht="15" x14ac:dyDescent="0.2">
      <c r="A21472" s="733">
        <v>45582</v>
      </c>
      <c r="B21472" s="62" t="s">
        <v>14575</v>
      </c>
      <c r="C21472" s="62" t="s">
        <v>391</v>
      </c>
      <c r="D21472" s="182" t="s">
        <v>14662</v>
      </c>
      <c r="E21472" s="125">
        <v>1100</v>
      </c>
      <c r="F21472" s="125"/>
      <c r="G21472" s="125">
        <f t="shared" si="387"/>
        <v>-1100</v>
      </c>
      <c r="H21472" s="704" t="s">
        <v>14431</v>
      </c>
    </row>
    <row r="21473" spans="1:8" ht="15" x14ac:dyDescent="0.2">
      <c r="A21473" s="733">
        <v>45582</v>
      </c>
      <c r="B21473" s="62" t="s">
        <v>12594</v>
      </c>
      <c r="C21473" s="62" t="s">
        <v>12336</v>
      </c>
      <c r="D21473" s="182" t="s">
        <v>14622</v>
      </c>
      <c r="E21473" s="125">
        <v>100000</v>
      </c>
      <c r="F21473" s="125"/>
      <c r="G21473" s="125">
        <f t="shared" si="386"/>
        <v>-100000</v>
      </c>
      <c r="H21473" s="704" t="s">
        <v>14431</v>
      </c>
    </row>
    <row r="21474" spans="1:8" ht="15" x14ac:dyDescent="0.2">
      <c r="A21474" s="733">
        <v>45582</v>
      </c>
      <c r="B21474" s="62" t="s">
        <v>12594</v>
      </c>
      <c r="C21474" s="62" t="s">
        <v>9345</v>
      </c>
      <c r="D21474" s="182" t="s">
        <v>14626</v>
      </c>
      <c r="E21474" s="125">
        <v>8100</v>
      </c>
      <c r="F21474" s="125"/>
      <c r="G21474" s="125">
        <f t="shared" si="386"/>
        <v>-8100</v>
      </c>
      <c r="H21474" s="704" t="s">
        <v>14431</v>
      </c>
    </row>
    <row r="21475" spans="1:8" ht="15" x14ac:dyDescent="0.2">
      <c r="A21475" s="733">
        <v>45582</v>
      </c>
      <c r="B21475" s="62" t="s">
        <v>14335</v>
      </c>
      <c r="C21475" s="62" t="s">
        <v>10972</v>
      </c>
      <c r="D21475" s="182" t="s">
        <v>14623</v>
      </c>
      <c r="E21475" s="125">
        <v>20480</v>
      </c>
      <c r="F21475" s="125"/>
      <c r="G21475" s="125">
        <f t="shared" si="386"/>
        <v>-20480</v>
      </c>
      <c r="H21475" s="704" t="s">
        <v>14431</v>
      </c>
    </row>
    <row r="21476" spans="1:8" ht="15" x14ac:dyDescent="0.2">
      <c r="A21476" s="733">
        <v>45583</v>
      </c>
      <c r="B21476" s="62" t="s">
        <v>12388</v>
      </c>
      <c r="C21476" s="62" t="s">
        <v>14663</v>
      </c>
      <c r="D21476" s="182" t="s">
        <v>14408</v>
      </c>
      <c r="E21476" s="125">
        <v>50000</v>
      </c>
      <c r="F21476" s="125"/>
      <c r="G21476" s="125">
        <f t="shared" ref="G21476:G21483" si="388">F21476-E21476</f>
        <v>-50000</v>
      </c>
      <c r="H21476" s="704" t="s">
        <v>14431</v>
      </c>
    </row>
    <row r="21477" spans="1:8" ht="15" x14ac:dyDescent="0.2">
      <c r="A21477" s="733">
        <v>45583</v>
      </c>
      <c r="B21477" s="62" t="s">
        <v>12388</v>
      </c>
      <c r="C21477" s="62" t="s">
        <v>10972</v>
      </c>
      <c r="D21477" s="182" t="s">
        <v>14664</v>
      </c>
      <c r="E21477" s="125">
        <v>9950</v>
      </c>
      <c r="F21477" s="125"/>
      <c r="G21477" s="125">
        <f t="shared" si="388"/>
        <v>-9950</v>
      </c>
      <c r="H21477" s="704" t="s">
        <v>14431</v>
      </c>
    </row>
    <row r="21478" spans="1:8" ht="15" x14ac:dyDescent="0.2">
      <c r="A21478" s="733">
        <v>45583</v>
      </c>
      <c r="B21478" s="62" t="s">
        <v>11068</v>
      </c>
      <c r="C21478" s="62" t="s">
        <v>10972</v>
      </c>
      <c r="D21478" s="182" t="s">
        <v>14665</v>
      </c>
      <c r="E21478" s="125">
        <v>18430</v>
      </c>
      <c r="F21478" s="125"/>
      <c r="G21478" s="125">
        <f t="shared" si="388"/>
        <v>-18430</v>
      </c>
      <c r="H21478" s="704" t="s">
        <v>14431</v>
      </c>
    </row>
    <row r="21479" spans="1:8" ht="15" x14ac:dyDescent="0.2">
      <c r="A21479" s="733">
        <v>45583</v>
      </c>
      <c r="B21479" s="62" t="s">
        <v>14357</v>
      </c>
      <c r="C21479" s="62" t="s">
        <v>10972</v>
      </c>
      <c r="D21479" s="182" t="s">
        <v>14666</v>
      </c>
      <c r="E21479" s="125">
        <v>1200</v>
      </c>
      <c r="F21479" s="125"/>
      <c r="G21479" s="125">
        <f t="shared" si="388"/>
        <v>-1200</v>
      </c>
      <c r="H21479" s="704" t="s">
        <v>14431</v>
      </c>
    </row>
    <row r="21480" spans="1:8" ht="15" x14ac:dyDescent="0.2">
      <c r="A21480" s="733">
        <v>45583</v>
      </c>
      <c r="B21480" s="62" t="s">
        <v>12388</v>
      </c>
      <c r="C21480" s="62" t="s">
        <v>285</v>
      </c>
      <c r="D21480" s="182" t="s">
        <v>13669</v>
      </c>
      <c r="E21480" s="125">
        <v>1000</v>
      </c>
      <c r="F21480" s="125"/>
      <c r="G21480" s="125">
        <f t="shared" si="388"/>
        <v>-1000</v>
      </c>
      <c r="H21480" s="704" t="s">
        <v>14431</v>
      </c>
    </row>
    <row r="21481" spans="1:8" ht="15" x14ac:dyDescent="0.2">
      <c r="A21481" s="733">
        <v>45583</v>
      </c>
      <c r="B21481" s="62" t="s">
        <v>14357</v>
      </c>
      <c r="C21481" s="62" t="s">
        <v>5740</v>
      </c>
      <c r="D21481" s="182" t="s">
        <v>369</v>
      </c>
      <c r="E21481" s="125">
        <v>2000</v>
      </c>
      <c r="F21481" s="125"/>
      <c r="G21481" s="125">
        <f t="shared" si="388"/>
        <v>-2000</v>
      </c>
      <c r="H21481" s="704" t="s">
        <v>14431</v>
      </c>
    </row>
    <row r="21482" spans="1:8" ht="15" x14ac:dyDescent="0.2">
      <c r="A21482" s="733">
        <v>45583</v>
      </c>
      <c r="B21482" s="62" t="s">
        <v>12388</v>
      </c>
      <c r="C21482" s="62" t="s">
        <v>285</v>
      </c>
      <c r="D21482" s="182" t="s">
        <v>14667</v>
      </c>
      <c r="E21482" s="125">
        <v>500</v>
      </c>
      <c r="F21482" s="125"/>
      <c r="G21482" s="125">
        <f t="shared" si="388"/>
        <v>-500</v>
      </c>
      <c r="H21482" s="704" t="s">
        <v>14431</v>
      </c>
    </row>
    <row r="21483" spans="1:8" ht="15" x14ac:dyDescent="0.2">
      <c r="A21483" s="733">
        <v>45583</v>
      </c>
      <c r="B21483" s="62" t="s">
        <v>11068</v>
      </c>
      <c r="C21483" s="62" t="s">
        <v>5740</v>
      </c>
      <c r="D21483" s="182" t="s">
        <v>369</v>
      </c>
      <c r="E21483" s="125">
        <v>4000</v>
      </c>
      <c r="F21483" s="125"/>
      <c r="G21483" s="125">
        <f t="shared" si="388"/>
        <v>-4000</v>
      </c>
      <c r="H21483" s="704" t="s">
        <v>14431</v>
      </c>
    </row>
    <row r="21484" spans="1:8" ht="15" x14ac:dyDescent="0.2">
      <c r="A21484" s="733">
        <v>45583</v>
      </c>
      <c r="B21484" s="62" t="s">
        <v>11707</v>
      </c>
      <c r="C21484" s="62" t="s">
        <v>10100</v>
      </c>
      <c r="D21484" s="182" t="s">
        <v>14627</v>
      </c>
      <c r="E21484" s="125">
        <v>200000</v>
      </c>
      <c r="F21484" s="125"/>
      <c r="G21484" s="125">
        <f t="shared" ref="G21484" si="389">F21484-E21484</f>
        <v>-200000</v>
      </c>
      <c r="H21484" s="704" t="s">
        <v>14431</v>
      </c>
    </row>
    <row r="21485" spans="1:8" ht="15" x14ac:dyDescent="0.2">
      <c r="A21485" s="733">
        <v>45583</v>
      </c>
      <c r="B21485" s="62" t="s">
        <v>13297</v>
      </c>
      <c r="C21485" s="62" t="s">
        <v>9345</v>
      </c>
      <c r="D21485" s="182" t="s">
        <v>14628</v>
      </c>
      <c r="E21485" s="125">
        <v>63500</v>
      </c>
      <c r="F21485" s="125"/>
      <c r="G21485" s="125">
        <f t="shared" ref="G21485" si="390">F21485-E21485</f>
        <v>-63500</v>
      </c>
      <c r="H21485" s="704" t="s">
        <v>14431</v>
      </c>
    </row>
    <row r="21486" spans="1:8" ht="15" x14ac:dyDescent="0.2">
      <c r="A21486" s="733">
        <v>45583</v>
      </c>
      <c r="B21486" s="62" t="s">
        <v>13418</v>
      </c>
      <c r="C21486" s="62" t="s">
        <v>14437</v>
      </c>
      <c r="D21486" s="182" t="s">
        <v>14517</v>
      </c>
      <c r="E21486" s="125">
        <v>200000</v>
      </c>
      <c r="F21486" s="125"/>
      <c r="G21486" s="125">
        <f t="shared" ref="G21486:G21487" si="391">F21486-E21486</f>
        <v>-200000</v>
      </c>
      <c r="H21486" s="704" t="s">
        <v>14431</v>
      </c>
    </row>
    <row r="21487" spans="1:8" ht="15" x14ac:dyDescent="0.2">
      <c r="A21487" s="733">
        <v>45583</v>
      </c>
      <c r="B21487" s="62" t="s">
        <v>11707</v>
      </c>
      <c r="C21487" s="62" t="s">
        <v>391</v>
      </c>
      <c r="D21487" s="182" t="s">
        <v>14629</v>
      </c>
      <c r="E21487" s="125">
        <v>400000</v>
      </c>
      <c r="F21487" s="125"/>
      <c r="G21487" s="125">
        <f t="shared" si="391"/>
        <v>-400000</v>
      </c>
      <c r="H21487" s="704" t="s">
        <v>14431</v>
      </c>
    </row>
    <row r="21488" spans="1:8" ht="15" x14ac:dyDescent="0.2">
      <c r="A21488" s="733">
        <v>45584</v>
      </c>
      <c r="B21488" s="1047" t="s">
        <v>14012</v>
      </c>
      <c r="C21488" s="1047" t="s">
        <v>793</v>
      </c>
      <c r="D21488" s="1050" t="s">
        <v>14668</v>
      </c>
      <c r="E21488" s="1049">
        <v>29200</v>
      </c>
      <c r="F21488" s="125"/>
      <c r="G21488" s="125">
        <f t="shared" ref="G21488:G21492" si="392">F21488-E21488</f>
        <v>-29200</v>
      </c>
      <c r="H21488" s="704" t="s">
        <v>14431</v>
      </c>
    </row>
    <row r="21489" spans="1:8" ht="15" x14ac:dyDescent="0.2">
      <c r="A21489" s="733">
        <v>45584</v>
      </c>
      <c r="B21489" s="62" t="s">
        <v>13213</v>
      </c>
      <c r="C21489" s="62" t="s">
        <v>391</v>
      </c>
      <c r="D21489" s="182" t="s">
        <v>14669</v>
      </c>
      <c r="E21489" s="125">
        <v>1200</v>
      </c>
      <c r="F21489" s="125"/>
      <c r="G21489" s="125">
        <f t="shared" si="392"/>
        <v>-1200</v>
      </c>
      <c r="H21489" s="704" t="s">
        <v>14431</v>
      </c>
    </row>
    <row r="21490" spans="1:8" ht="15" x14ac:dyDescent="0.2">
      <c r="A21490" s="733">
        <v>45584</v>
      </c>
      <c r="B21490" s="62" t="s">
        <v>12388</v>
      </c>
      <c r="C21490" s="62" t="s">
        <v>5740</v>
      </c>
      <c r="D21490" s="182" t="s">
        <v>1885</v>
      </c>
      <c r="E21490" s="125">
        <v>500</v>
      </c>
      <c r="F21490" s="125"/>
      <c r="G21490" s="125">
        <f t="shared" si="392"/>
        <v>-500</v>
      </c>
      <c r="H21490" s="704" t="s">
        <v>14431</v>
      </c>
    </row>
    <row r="21491" spans="1:8" ht="15" x14ac:dyDescent="0.2">
      <c r="A21491" s="733">
        <v>45584</v>
      </c>
      <c r="B21491" s="62" t="s">
        <v>103</v>
      </c>
      <c r="C21491" s="62" t="s">
        <v>103</v>
      </c>
      <c r="D21491" s="182" t="s">
        <v>10199</v>
      </c>
      <c r="E21491" s="125">
        <v>4000</v>
      </c>
      <c r="F21491" s="125"/>
      <c r="G21491" s="125">
        <f t="shared" si="392"/>
        <v>-4000</v>
      </c>
      <c r="H21491" s="704" t="s">
        <v>14431</v>
      </c>
    </row>
    <row r="21492" spans="1:8" ht="15" x14ac:dyDescent="0.2">
      <c r="A21492" s="733">
        <v>45584</v>
      </c>
      <c r="B21492" s="1047" t="s">
        <v>11068</v>
      </c>
      <c r="C21492" s="1047" t="s">
        <v>793</v>
      </c>
      <c r="D21492" s="1050" t="s">
        <v>14670</v>
      </c>
      <c r="E21492" s="1049">
        <v>5000</v>
      </c>
      <c r="F21492" s="125"/>
      <c r="G21492" s="125">
        <f t="shared" si="392"/>
        <v>-5000</v>
      </c>
      <c r="H21492" s="704" t="s">
        <v>14431</v>
      </c>
    </row>
    <row r="21493" spans="1:8" ht="15" x14ac:dyDescent="0.2">
      <c r="A21493" s="733">
        <v>45584</v>
      </c>
      <c r="B21493" s="62" t="s">
        <v>14575</v>
      </c>
      <c r="C21493" s="62" t="s">
        <v>10972</v>
      </c>
      <c r="D21493" s="182" t="s">
        <v>14671</v>
      </c>
      <c r="E21493" s="125">
        <v>134080</v>
      </c>
      <c r="F21493" s="125"/>
      <c r="G21493" s="125">
        <f t="shared" ref="G21493" si="393">F21493-E21493</f>
        <v>-134080</v>
      </c>
      <c r="H21493" s="704" t="s">
        <v>14431</v>
      </c>
    </row>
    <row r="21494" spans="1:8" ht="24" x14ac:dyDescent="0.2">
      <c r="A21494" s="733">
        <v>45584</v>
      </c>
      <c r="B21494" s="62" t="s">
        <v>10890</v>
      </c>
      <c r="C21494" s="62" t="s">
        <v>14673</v>
      </c>
      <c r="D21494" s="182" t="s">
        <v>14674</v>
      </c>
      <c r="E21494" s="125">
        <v>70000</v>
      </c>
      <c r="F21494" s="125"/>
      <c r="G21494" s="125">
        <f t="shared" ref="G21494:G21495" si="394">F21494-E21494</f>
        <v>-70000</v>
      </c>
      <c r="H21494" s="704" t="s">
        <v>14431</v>
      </c>
    </row>
    <row r="21495" spans="1:8" ht="15" x14ac:dyDescent="0.2">
      <c r="A21495" s="733">
        <v>45584</v>
      </c>
      <c r="B21495" s="62" t="s">
        <v>13240</v>
      </c>
      <c r="C21495" s="62" t="s">
        <v>9537</v>
      </c>
      <c r="D21495" s="182" t="s">
        <v>14672</v>
      </c>
      <c r="E21495" s="125">
        <v>30000</v>
      </c>
      <c r="F21495" s="125"/>
      <c r="G21495" s="125">
        <f t="shared" si="394"/>
        <v>-30000</v>
      </c>
      <c r="H21495" s="704" t="s">
        <v>14431</v>
      </c>
    </row>
    <row r="21496" spans="1:8" ht="15" x14ac:dyDescent="0.2">
      <c r="A21496" s="733">
        <v>45584</v>
      </c>
      <c r="B21496" s="62" t="s">
        <v>13240</v>
      </c>
      <c r="C21496" s="62" t="s">
        <v>391</v>
      </c>
      <c r="D21496" s="182" t="s">
        <v>14675</v>
      </c>
      <c r="E21496" s="125">
        <v>14000</v>
      </c>
      <c r="F21496" s="125"/>
      <c r="G21496" s="125">
        <f t="shared" ref="G21496" si="395">F21496-E21496</f>
        <v>-14000</v>
      </c>
      <c r="H21496" s="704" t="s">
        <v>14431</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14431</v>
      </c>
    </row>
    <row r="21498" spans="1:8" ht="15" x14ac:dyDescent="0.2">
      <c r="A21498" s="1081">
        <v>45586</v>
      </c>
      <c r="B21498" s="1082" t="s">
        <v>14575</v>
      </c>
      <c r="C21498" s="1082" t="s">
        <v>10972</v>
      </c>
      <c r="D21498" s="1125" t="s">
        <v>14676</v>
      </c>
      <c r="E21498" s="1083">
        <v>4400</v>
      </c>
      <c r="F21498" s="1083"/>
      <c r="G21498" s="1083">
        <f t="shared" si="396"/>
        <v>-4400</v>
      </c>
      <c r="H21498" s="1084" t="s">
        <v>14431</v>
      </c>
    </row>
    <row r="21499" spans="1:8" ht="15" x14ac:dyDescent="0.2">
      <c r="A21499" s="733">
        <v>45586</v>
      </c>
      <c r="B21499" s="62" t="s">
        <v>14357</v>
      </c>
      <c r="C21499" s="62" t="s">
        <v>10972</v>
      </c>
      <c r="D21499" s="182" t="s">
        <v>14677</v>
      </c>
      <c r="E21499" s="125">
        <v>250</v>
      </c>
      <c r="F21499" s="125"/>
      <c r="G21499" s="125">
        <f t="shared" si="396"/>
        <v>-250</v>
      </c>
      <c r="H21499" s="704" t="s">
        <v>14431</v>
      </c>
    </row>
    <row r="21500" spans="1:8" ht="15" x14ac:dyDescent="0.2">
      <c r="A21500" s="733">
        <v>45586</v>
      </c>
      <c r="B21500" s="62" t="s">
        <v>12671</v>
      </c>
      <c r="C21500" s="62" t="s">
        <v>5740</v>
      </c>
      <c r="D21500" s="182" t="s">
        <v>369</v>
      </c>
      <c r="E21500" s="125">
        <v>3000</v>
      </c>
      <c r="F21500" s="125"/>
      <c r="G21500" s="125">
        <f t="shared" si="396"/>
        <v>-3000</v>
      </c>
      <c r="H21500" s="704" t="s">
        <v>14431</v>
      </c>
    </row>
    <row r="21501" spans="1:8" ht="15" x14ac:dyDescent="0.2">
      <c r="A21501" s="733">
        <v>45586</v>
      </c>
      <c r="B21501" s="62" t="s">
        <v>12671</v>
      </c>
      <c r="C21501" s="669" t="s">
        <v>2189</v>
      </c>
      <c r="D21501" s="905" t="s">
        <v>14680</v>
      </c>
      <c r="E21501" s="671">
        <v>5000</v>
      </c>
      <c r="F21501" s="125"/>
      <c r="G21501" s="125">
        <f t="shared" si="396"/>
        <v>-5000</v>
      </c>
      <c r="H21501" s="704" t="s">
        <v>14431</v>
      </c>
    </row>
    <row r="21502" spans="1:8" ht="15" x14ac:dyDescent="0.2">
      <c r="A21502" s="733">
        <v>45586</v>
      </c>
      <c r="B21502" s="62" t="s">
        <v>13213</v>
      </c>
      <c r="C21502" s="669" t="s">
        <v>2189</v>
      </c>
      <c r="D21502" s="905" t="s">
        <v>14680</v>
      </c>
      <c r="E21502" s="671">
        <v>5000</v>
      </c>
      <c r="F21502" s="125"/>
      <c r="G21502" s="125">
        <f t="shared" ref="G21502:G21505" si="397">F21502-E21502</f>
        <v>-5000</v>
      </c>
      <c r="H21502" s="704" t="s">
        <v>14431</v>
      </c>
    </row>
    <row r="21503" spans="1:8" ht="15" x14ac:dyDescent="0.2">
      <c r="A21503" s="733">
        <v>45586</v>
      </c>
      <c r="B21503" s="62" t="s">
        <v>14235</v>
      </c>
      <c r="C21503" s="669" t="s">
        <v>2189</v>
      </c>
      <c r="D21503" s="905" t="s">
        <v>14680</v>
      </c>
      <c r="E21503" s="671">
        <v>5000</v>
      </c>
      <c r="F21503" s="125"/>
      <c r="G21503" s="125">
        <f t="shared" si="397"/>
        <v>-5000</v>
      </c>
      <c r="H21503" s="704" t="s">
        <v>14431</v>
      </c>
    </row>
    <row r="21504" spans="1:8" ht="15" x14ac:dyDescent="0.2">
      <c r="A21504" s="733">
        <v>45586</v>
      </c>
      <c r="B21504" s="62" t="s">
        <v>12388</v>
      </c>
      <c r="C21504" s="669" t="s">
        <v>2189</v>
      </c>
      <c r="D21504" s="905" t="s">
        <v>14680</v>
      </c>
      <c r="E21504" s="671">
        <v>5000</v>
      </c>
      <c r="F21504" s="125"/>
      <c r="G21504" s="125">
        <f t="shared" si="397"/>
        <v>-5000</v>
      </c>
      <c r="H21504" s="704" t="s">
        <v>14431</v>
      </c>
    </row>
    <row r="21505" spans="1:8" ht="15" x14ac:dyDescent="0.2">
      <c r="A21505" s="733">
        <v>45586</v>
      </c>
      <c r="B21505" s="62" t="s">
        <v>14357</v>
      </c>
      <c r="C21505" s="669" t="s">
        <v>2189</v>
      </c>
      <c r="D21505" s="905" t="s">
        <v>14680</v>
      </c>
      <c r="E21505" s="671">
        <v>5000</v>
      </c>
      <c r="F21505" s="125"/>
      <c r="G21505" s="125">
        <f t="shared" si="397"/>
        <v>-5000</v>
      </c>
      <c r="H21505" s="704" t="s">
        <v>14431</v>
      </c>
    </row>
    <row r="21506" spans="1:8" ht="15" x14ac:dyDescent="0.2">
      <c r="A21506" s="733">
        <v>45586</v>
      </c>
      <c r="B21506" s="62" t="s">
        <v>14603</v>
      </c>
      <c r="C21506" s="62" t="s">
        <v>391</v>
      </c>
      <c r="D21506" s="182" t="s">
        <v>14678</v>
      </c>
      <c r="E21506" s="125">
        <v>30000</v>
      </c>
      <c r="F21506" s="125"/>
      <c r="G21506" s="125">
        <f t="shared" si="396"/>
        <v>-30000</v>
      </c>
      <c r="H21506" s="704" t="s">
        <v>14431</v>
      </c>
    </row>
    <row r="21507" spans="1:8" ht="15" x14ac:dyDescent="0.2">
      <c r="A21507" s="733">
        <v>45586</v>
      </c>
      <c r="B21507" s="62" t="s">
        <v>13240</v>
      </c>
      <c r="C21507" s="62" t="s">
        <v>10972</v>
      </c>
      <c r="D21507" s="182" t="s">
        <v>12497</v>
      </c>
      <c r="E21507" s="125">
        <v>1000</v>
      </c>
      <c r="F21507" s="125"/>
      <c r="G21507" s="125">
        <f t="shared" si="396"/>
        <v>-1000</v>
      </c>
      <c r="H21507" s="704" t="s">
        <v>14431</v>
      </c>
    </row>
    <row r="21508" spans="1:8" ht="15" x14ac:dyDescent="0.2">
      <c r="A21508" s="733">
        <v>45586</v>
      </c>
      <c r="B21508" s="62" t="s">
        <v>103</v>
      </c>
      <c r="C21508" s="62" t="s">
        <v>103</v>
      </c>
      <c r="D21508" s="182" t="s">
        <v>10199</v>
      </c>
      <c r="E21508" s="125">
        <v>3500</v>
      </c>
      <c r="F21508" s="125"/>
      <c r="G21508" s="125">
        <f t="shared" si="396"/>
        <v>-3500</v>
      </c>
      <c r="H21508" s="704" t="s">
        <v>14431</v>
      </c>
    </row>
    <row r="21509" spans="1:8" ht="15" x14ac:dyDescent="0.2">
      <c r="A21509" s="733">
        <v>45586</v>
      </c>
      <c r="B21509" s="62" t="s">
        <v>103</v>
      </c>
      <c r="C21509" s="62" t="s">
        <v>8141</v>
      </c>
      <c r="D21509" s="182" t="s">
        <v>6342</v>
      </c>
      <c r="E21509" s="125">
        <v>10900</v>
      </c>
      <c r="F21509" s="125"/>
      <c r="G21509" s="125">
        <f t="shared" si="396"/>
        <v>-10900</v>
      </c>
      <c r="H21509" s="704" t="s">
        <v>14431</v>
      </c>
    </row>
    <row r="21510" spans="1:8" ht="15" x14ac:dyDescent="0.2">
      <c r="A21510" s="733">
        <v>45586</v>
      </c>
      <c r="B21510" s="62" t="s">
        <v>25</v>
      </c>
      <c r="C21510" s="62" t="s">
        <v>8141</v>
      </c>
      <c r="D21510" s="182" t="s">
        <v>6342</v>
      </c>
      <c r="E21510" s="125">
        <v>3170</v>
      </c>
      <c r="F21510" s="125"/>
      <c r="G21510" s="125">
        <f t="shared" si="396"/>
        <v>-3170</v>
      </c>
      <c r="H21510" s="704" t="s">
        <v>14431</v>
      </c>
    </row>
    <row r="21511" spans="1:8" ht="15" x14ac:dyDescent="0.2">
      <c r="A21511" s="733">
        <v>45586</v>
      </c>
      <c r="B21511" s="62" t="s">
        <v>12388</v>
      </c>
      <c r="C21511" s="62" t="s">
        <v>5740</v>
      </c>
      <c r="D21511" s="182" t="s">
        <v>13534</v>
      </c>
      <c r="E21511" s="125">
        <v>2000</v>
      </c>
      <c r="F21511" s="125"/>
      <c r="G21511" s="125">
        <f t="shared" si="396"/>
        <v>-2000</v>
      </c>
      <c r="H21511" s="704" t="s">
        <v>14431</v>
      </c>
    </row>
    <row r="21512" spans="1:8" ht="15" x14ac:dyDescent="0.2">
      <c r="A21512" s="733">
        <v>45586</v>
      </c>
      <c r="B21512" s="62" t="s">
        <v>12388</v>
      </c>
      <c r="C21512" s="62" t="s">
        <v>285</v>
      </c>
      <c r="D21512" s="182" t="s">
        <v>13880</v>
      </c>
      <c r="E21512" s="125">
        <v>1500</v>
      </c>
      <c r="F21512" s="125"/>
      <c r="G21512" s="125">
        <f t="shared" si="396"/>
        <v>-1500</v>
      </c>
      <c r="H21512" s="704" t="s">
        <v>14431</v>
      </c>
    </row>
    <row r="21513" spans="1:8" ht="15" x14ac:dyDescent="0.2">
      <c r="A21513" s="733">
        <v>45586</v>
      </c>
      <c r="B21513" s="62" t="s">
        <v>13213</v>
      </c>
      <c r="C21513" s="62" t="s">
        <v>391</v>
      </c>
      <c r="D21513" s="182" t="s">
        <v>14679</v>
      </c>
      <c r="E21513" s="125">
        <v>1000</v>
      </c>
      <c r="F21513" s="125"/>
      <c r="G21513" s="125">
        <f t="shared" si="396"/>
        <v>-1000</v>
      </c>
      <c r="H21513" s="704" t="s">
        <v>14431</v>
      </c>
    </row>
    <row r="21514" spans="1:8" ht="15" x14ac:dyDescent="0.2">
      <c r="A21514" s="733">
        <v>45586</v>
      </c>
      <c r="B21514" s="62" t="s">
        <v>14235</v>
      </c>
      <c r="C21514" s="62" t="s">
        <v>14681</v>
      </c>
      <c r="D21514" s="182" t="s">
        <v>14682</v>
      </c>
      <c r="E21514" s="125">
        <v>50000</v>
      </c>
      <c r="F21514" s="125"/>
      <c r="G21514" s="125">
        <f t="shared" ref="G21514:G21517" si="398">F21514-E21514</f>
        <v>-50000</v>
      </c>
      <c r="H21514" s="704" t="s">
        <v>14431</v>
      </c>
    </row>
    <row r="21515" spans="1:8" ht="15" x14ac:dyDescent="0.2">
      <c r="A21515" s="733">
        <v>45586</v>
      </c>
      <c r="B21515" s="62" t="s">
        <v>14685</v>
      </c>
      <c r="C21515" s="62" t="s">
        <v>13365</v>
      </c>
      <c r="D21515" s="182" t="s">
        <v>14683</v>
      </c>
      <c r="E21515" s="125">
        <v>285000</v>
      </c>
      <c r="F21515" s="125"/>
      <c r="G21515" s="125">
        <f t="shared" si="398"/>
        <v>-285000</v>
      </c>
      <c r="H21515" s="704" t="s">
        <v>14431</v>
      </c>
    </row>
    <row r="21516" spans="1:8" ht="60" x14ac:dyDescent="0.2">
      <c r="A21516" s="733">
        <v>45586</v>
      </c>
      <c r="B21516" s="62" t="s">
        <v>13522</v>
      </c>
      <c r="C21516" s="62" t="s">
        <v>3144</v>
      </c>
      <c r="D21516" s="182" t="s">
        <v>14686</v>
      </c>
      <c r="E21516" s="125">
        <v>56210</v>
      </c>
      <c r="F21516" s="125"/>
      <c r="G21516" s="125">
        <f t="shared" si="398"/>
        <v>-56210</v>
      </c>
      <c r="H21516" s="704" t="s">
        <v>14431</v>
      </c>
    </row>
    <row r="21517" spans="1:8" ht="15" x14ac:dyDescent="0.2">
      <c r="A21517" s="733">
        <v>45586</v>
      </c>
      <c r="B21517" s="62" t="s">
        <v>14575</v>
      </c>
      <c r="C21517" s="62" t="s">
        <v>13756</v>
      </c>
      <c r="D21517" s="182" t="s">
        <v>14684</v>
      </c>
      <c r="E21517" s="125">
        <v>70000</v>
      </c>
      <c r="F21517" s="125"/>
      <c r="G21517" s="125">
        <f t="shared" si="398"/>
        <v>-70000</v>
      </c>
      <c r="H21517" s="704" t="s">
        <v>14431</v>
      </c>
    </row>
    <row r="21518" spans="1:8" ht="15" x14ac:dyDescent="0.2">
      <c r="A21518" s="733">
        <v>45587</v>
      </c>
      <c r="B21518" s="62" t="s">
        <v>13418</v>
      </c>
      <c r="C21518" s="62" t="s">
        <v>10972</v>
      </c>
      <c r="D21518" s="182" t="s">
        <v>14687</v>
      </c>
      <c r="E21518" s="125">
        <v>18000</v>
      </c>
      <c r="F21518" s="125"/>
      <c r="G21518" s="125">
        <f t="shared" ref="G21518:G21521" si="399">F21518-E21518</f>
        <v>-18000</v>
      </c>
      <c r="H21518" s="704" t="s">
        <v>14431</v>
      </c>
    </row>
    <row r="21519" spans="1:8" ht="15" x14ac:dyDescent="0.2">
      <c r="A21519" s="733">
        <v>45587</v>
      </c>
      <c r="B21519" s="62" t="s">
        <v>14575</v>
      </c>
      <c r="C21519" s="62" t="s">
        <v>10972</v>
      </c>
      <c r="D21519" s="182" t="s">
        <v>14688</v>
      </c>
      <c r="E21519" s="125">
        <v>1300</v>
      </c>
      <c r="F21519" s="125"/>
      <c r="G21519" s="125">
        <f t="shared" si="399"/>
        <v>-1300</v>
      </c>
      <c r="H21519" s="704" t="s">
        <v>14431</v>
      </c>
    </row>
    <row r="21520" spans="1:8" ht="15" x14ac:dyDescent="0.2">
      <c r="A21520" s="733">
        <v>45587</v>
      </c>
      <c r="B21520" s="62" t="s">
        <v>14575</v>
      </c>
      <c r="C21520" s="62" t="s">
        <v>10972</v>
      </c>
      <c r="D21520" s="182" t="s">
        <v>14689</v>
      </c>
      <c r="E21520" s="125">
        <v>9380</v>
      </c>
      <c r="F21520" s="125"/>
      <c r="G21520" s="125">
        <f t="shared" si="399"/>
        <v>-9380</v>
      </c>
      <c r="H21520" s="704" t="s">
        <v>14431</v>
      </c>
    </row>
    <row r="21521" spans="1:8" ht="15" x14ac:dyDescent="0.2">
      <c r="A21521" s="733">
        <v>45587</v>
      </c>
      <c r="B21521" s="62" t="s">
        <v>14575</v>
      </c>
      <c r="C21521" s="62" t="s">
        <v>10972</v>
      </c>
      <c r="D21521" s="182" t="s">
        <v>14690</v>
      </c>
      <c r="E21521" s="125">
        <v>5000</v>
      </c>
      <c r="F21521" s="125"/>
      <c r="G21521" s="125">
        <f t="shared" si="399"/>
        <v>-5000</v>
      </c>
      <c r="H21521" s="704" t="s">
        <v>14431</v>
      </c>
    </row>
    <row r="21522" spans="1:8" ht="15" x14ac:dyDescent="0.2">
      <c r="A21522" s="733">
        <v>45587</v>
      </c>
      <c r="B21522" s="62" t="s">
        <v>14575</v>
      </c>
      <c r="C21522" s="62" t="s">
        <v>5740</v>
      </c>
      <c r="D21522" s="182" t="s">
        <v>369</v>
      </c>
      <c r="E21522" s="125">
        <v>1000</v>
      </c>
      <c r="F21522" s="125"/>
      <c r="G21522" s="125">
        <f t="shared" ref="G21522:G21527" si="400">F21522-E21522</f>
        <v>-1000</v>
      </c>
      <c r="H21522" s="704" t="s">
        <v>14431</v>
      </c>
    </row>
    <row r="21523" spans="1:8" ht="15" x14ac:dyDescent="0.2">
      <c r="A21523" s="733">
        <v>45587</v>
      </c>
      <c r="B21523" s="62" t="s">
        <v>14708</v>
      </c>
      <c r="C21523" s="62" t="s">
        <v>6422</v>
      </c>
      <c r="D21523" s="182" t="s">
        <v>1156</v>
      </c>
      <c r="E21523" s="125">
        <v>10000</v>
      </c>
      <c r="F21523" s="125"/>
      <c r="G21523" s="125">
        <f t="shared" si="400"/>
        <v>-10000</v>
      </c>
      <c r="H21523" s="704" t="s">
        <v>14431</v>
      </c>
    </row>
    <row r="21524" spans="1:8" ht="15" x14ac:dyDescent="0.2">
      <c r="A21524" s="733">
        <v>45587</v>
      </c>
      <c r="B21524" s="62" t="s">
        <v>103</v>
      </c>
      <c r="C21524" s="62" t="s">
        <v>103</v>
      </c>
      <c r="D21524" s="182" t="s">
        <v>10199</v>
      </c>
      <c r="E21524" s="125">
        <v>2000</v>
      </c>
      <c r="F21524" s="125"/>
      <c r="G21524" s="125">
        <f t="shared" si="400"/>
        <v>-2000</v>
      </c>
      <c r="H21524" s="704" t="s">
        <v>14431</v>
      </c>
    </row>
    <row r="21525" spans="1:8" ht="15" x14ac:dyDescent="0.2">
      <c r="A21525" s="733">
        <v>45587</v>
      </c>
      <c r="B21525" s="62" t="s">
        <v>14575</v>
      </c>
      <c r="C21525" s="62" t="s">
        <v>8654</v>
      </c>
      <c r="D21525" s="182" t="s">
        <v>14705</v>
      </c>
      <c r="E21525" s="125">
        <v>30000</v>
      </c>
      <c r="F21525" s="125"/>
      <c r="G21525" s="125">
        <f t="shared" si="400"/>
        <v>-30000</v>
      </c>
      <c r="H21525" s="704" t="s">
        <v>14431</v>
      </c>
    </row>
    <row r="21526" spans="1:8" ht="15" x14ac:dyDescent="0.2">
      <c r="A21526" s="733">
        <v>45587</v>
      </c>
      <c r="B21526" s="62" t="s">
        <v>14575</v>
      </c>
      <c r="C21526" s="62" t="s">
        <v>5740</v>
      </c>
      <c r="D21526" s="182" t="s">
        <v>14706</v>
      </c>
      <c r="E21526" s="125">
        <v>420</v>
      </c>
      <c r="F21526" s="125"/>
      <c r="G21526" s="125">
        <f t="shared" si="400"/>
        <v>-420</v>
      </c>
      <c r="H21526" s="704" t="s">
        <v>14431</v>
      </c>
    </row>
    <row r="21527" spans="1:8" ht="15" x14ac:dyDescent="0.2">
      <c r="A21527" s="733">
        <v>45587</v>
      </c>
      <c r="B21527" s="62" t="s">
        <v>11068</v>
      </c>
      <c r="C21527" s="62" t="s">
        <v>5740</v>
      </c>
      <c r="D21527" s="182" t="s">
        <v>14707</v>
      </c>
      <c r="E21527" s="125">
        <v>3000</v>
      </c>
      <c r="F21527" s="125"/>
      <c r="G21527" s="125">
        <f t="shared" si="400"/>
        <v>-3000</v>
      </c>
      <c r="H21527" s="704" t="s">
        <v>14431</v>
      </c>
    </row>
    <row r="21528" spans="1:8" ht="15" x14ac:dyDescent="0.2">
      <c r="A21528" s="733">
        <v>45587</v>
      </c>
      <c r="B21528" s="62" t="s">
        <v>13165</v>
      </c>
      <c r="C21528" s="62" t="s">
        <v>3427</v>
      </c>
      <c r="D21528" s="182" t="s">
        <v>14709</v>
      </c>
      <c r="E21528" s="125">
        <v>250000</v>
      </c>
      <c r="F21528" s="125"/>
      <c r="G21528" s="125">
        <f t="shared" ref="G21528:G21546" si="401">F21528-E21528</f>
        <v>-250000</v>
      </c>
      <c r="H21528" s="704" t="s">
        <v>14431</v>
      </c>
    </row>
    <row r="21529" spans="1:8" ht="15" x14ac:dyDescent="0.2">
      <c r="A21529" s="733">
        <v>45587</v>
      </c>
      <c r="B21529" s="62" t="s">
        <v>13279</v>
      </c>
      <c r="C21529" s="62" t="s">
        <v>3427</v>
      </c>
      <c r="D21529" s="182" t="s">
        <v>14709</v>
      </c>
      <c r="E21529" s="125">
        <v>250000</v>
      </c>
      <c r="F21529" s="125"/>
      <c r="G21529" s="125">
        <f t="shared" si="401"/>
        <v>-250000</v>
      </c>
      <c r="H21529" s="704" t="s">
        <v>14431</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14431</v>
      </c>
    </row>
    <row r="21531" spans="1:8" ht="15" x14ac:dyDescent="0.2">
      <c r="A21531" s="733">
        <v>45587</v>
      </c>
      <c r="B21531" s="62" t="s">
        <v>14335</v>
      </c>
      <c r="C21531" s="62" t="s">
        <v>10972</v>
      </c>
      <c r="D21531" s="182" t="s">
        <v>12613</v>
      </c>
      <c r="E21531" s="125">
        <v>7200</v>
      </c>
      <c r="F21531" s="125"/>
      <c r="G21531" s="125">
        <f t="shared" si="402"/>
        <v>-7200</v>
      </c>
      <c r="H21531" s="704" t="s">
        <v>14431</v>
      </c>
    </row>
    <row r="21532" spans="1:8" ht="15" x14ac:dyDescent="0.2">
      <c r="A21532" s="733">
        <v>45587</v>
      </c>
      <c r="B21532" s="62" t="s">
        <v>13279</v>
      </c>
      <c r="C21532" s="62" t="s">
        <v>10972</v>
      </c>
      <c r="D21532" s="182" t="s">
        <v>14713</v>
      </c>
      <c r="E21532" s="125">
        <v>5000</v>
      </c>
      <c r="F21532" s="125"/>
      <c r="G21532" s="125">
        <f t="shared" si="402"/>
        <v>-5000</v>
      </c>
      <c r="H21532" s="704" t="s">
        <v>14431</v>
      </c>
    </row>
    <row r="21533" spans="1:8" ht="15" x14ac:dyDescent="0.2">
      <c r="A21533" s="733">
        <v>45588</v>
      </c>
      <c r="B21533" s="62" t="s">
        <v>103</v>
      </c>
      <c r="C21533" s="62" t="s">
        <v>103</v>
      </c>
      <c r="D21533" s="182" t="s">
        <v>10199</v>
      </c>
      <c r="E21533" s="125">
        <v>3500</v>
      </c>
      <c r="F21533" s="125"/>
      <c r="G21533" s="125">
        <f>F21533-E21533</f>
        <v>-3500</v>
      </c>
      <c r="H21533" s="704" t="s">
        <v>14431</v>
      </c>
    </row>
    <row r="21534" spans="1:8" ht="15" x14ac:dyDescent="0.2">
      <c r="A21534" s="733">
        <v>45588</v>
      </c>
      <c r="B21534" s="62" t="s">
        <v>14575</v>
      </c>
      <c r="C21534" s="62" t="s">
        <v>5740</v>
      </c>
      <c r="D21534" s="182" t="s">
        <v>14727</v>
      </c>
      <c r="E21534" s="125">
        <v>950</v>
      </c>
      <c r="F21534" s="125"/>
      <c r="G21534" s="125">
        <f t="shared" ref="G21534:G21536" si="403">F21534-E21534</f>
        <v>-950</v>
      </c>
      <c r="H21534" s="704" t="s">
        <v>14431</v>
      </c>
    </row>
    <row r="21535" spans="1:8" ht="15" x14ac:dyDescent="0.2">
      <c r="A21535" s="733">
        <v>45588</v>
      </c>
      <c r="B21535" s="62" t="s">
        <v>11068</v>
      </c>
      <c r="C21535" s="62" t="s">
        <v>5740</v>
      </c>
      <c r="D21535" s="182" t="s">
        <v>14141</v>
      </c>
      <c r="E21535" s="125">
        <v>4000</v>
      </c>
      <c r="F21535" s="125"/>
      <c r="G21535" s="125">
        <f t="shared" si="403"/>
        <v>-4000</v>
      </c>
      <c r="H21535" s="704" t="s">
        <v>14431</v>
      </c>
    </row>
    <row r="21536" spans="1:8" ht="15" x14ac:dyDescent="0.2">
      <c r="A21536" s="733">
        <v>45588</v>
      </c>
      <c r="B21536" s="62" t="s">
        <v>14575</v>
      </c>
      <c r="C21536" s="62" t="s">
        <v>5740</v>
      </c>
      <c r="D21536" s="182" t="s">
        <v>14141</v>
      </c>
      <c r="E21536" s="125">
        <v>4000</v>
      </c>
      <c r="F21536" s="125"/>
      <c r="G21536" s="125">
        <f t="shared" si="403"/>
        <v>-4000</v>
      </c>
      <c r="H21536" s="704" t="s">
        <v>14431</v>
      </c>
    </row>
    <row r="21537" spans="1:8" ht="24" x14ac:dyDescent="0.2">
      <c r="A21537" s="733">
        <v>45588</v>
      </c>
      <c r="B21537" s="62" t="s">
        <v>13213</v>
      </c>
      <c r="C21537" s="669" t="s">
        <v>10972</v>
      </c>
      <c r="D21537" s="905" t="s">
        <v>14999</v>
      </c>
      <c r="E21537" s="671">
        <v>75000</v>
      </c>
      <c r="F21537" s="125"/>
      <c r="G21537" s="125">
        <f t="shared" ref="G21537:G21544" si="404">F21537-E21537</f>
        <v>-75000</v>
      </c>
      <c r="H21537" s="704" t="s">
        <v>14431</v>
      </c>
    </row>
    <row r="21538" spans="1:8" ht="24" x14ac:dyDescent="0.2">
      <c r="A21538" s="733">
        <v>45588</v>
      </c>
      <c r="B21538" s="62" t="s">
        <v>11068</v>
      </c>
      <c r="C21538" s="669" t="s">
        <v>10972</v>
      </c>
      <c r="D21538" s="905" t="s">
        <v>14999</v>
      </c>
      <c r="E21538" s="671">
        <v>75000</v>
      </c>
      <c r="F21538" s="125"/>
      <c r="G21538" s="125">
        <f t="shared" si="404"/>
        <v>-75000</v>
      </c>
      <c r="H21538" s="704" t="s">
        <v>14431</v>
      </c>
    </row>
    <row r="21539" spans="1:8" ht="24" x14ac:dyDescent="0.2">
      <c r="A21539" s="733">
        <v>45588</v>
      </c>
      <c r="B21539" s="62" t="s">
        <v>12388</v>
      </c>
      <c r="C21539" s="669" t="s">
        <v>10972</v>
      </c>
      <c r="D21539" s="905" t="s">
        <v>14999</v>
      </c>
      <c r="E21539" s="671">
        <v>75000</v>
      </c>
      <c r="F21539" s="125"/>
      <c r="G21539" s="125">
        <f t="shared" si="404"/>
        <v>-75000</v>
      </c>
      <c r="H21539" s="704" t="s">
        <v>14431</v>
      </c>
    </row>
    <row r="21540" spans="1:8" ht="24" x14ac:dyDescent="0.2">
      <c r="A21540" s="733">
        <v>45588</v>
      </c>
      <c r="B21540" s="62" t="s">
        <v>13098</v>
      </c>
      <c r="C21540" s="669" t="s">
        <v>10972</v>
      </c>
      <c r="D21540" s="905" t="s">
        <v>14999</v>
      </c>
      <c r="E21540" s="671">
        <v>75000</v>
      </c>
      <c r="F21540" s="125"/>
      <c r="G21540" s="125">
        <f t="shared" si="404"/>
        <v>-75000</v>
      </c>
      <c r="H21540" s="704" t="s">
        <v>14431</v>
      </c>
    </row>
    <row r="21541" spans="1:8" ht="15" x14ac:dyDescent="0.2">
      <c r="A21541" s="733">
        <v>45588</v>
      </c>
      <c r="B21541" s="62" t="s">
        <v>12671</v>
      </c>
      <c r="C21541" s="62" t="s">
        <v>10972</v>
      </c>
      <c r="D21541" s="182" t="s">
        <v>14731</v>
      </c>
      <c r="E21541" s="125">
        <v>3985</v>
      </c>
      <c r="F21541" s="125"/>
      <c r="G21541" s="125">
        <f t="shared" si="404"/>
        <v>-3985</v>
      </c>
      <c r="H21541" s="704" t="s">
        <v>14431</v>
      </c>
    </row>
    <row r="21542" spans="1:8" ht="15" x14ac:dyDescent="0.2">
      <c r="A21542" s="733">
        <v>45588</v>
      </c>
      <c r="B21542" s="62" t="s">
        <v>103</v>
      </c>
      <c r="C21542" s="62" t="s">
        <v>7476</v>
      </c>
      <c r="D21542" s="182" t="s">
        <v>14732</v>
      </c>
      <c r="E21542" s="125">
        <v>18000</v>
      </c>
      <c r="F21542" s="125"/>
      <c r="G21542" s="125">
        <f t="shared" si="404"/>
        <v>-18000</v>
      </c>
      <c r="H21542" s="704" t="s">
        <v>14431</v>
      </c>
    </row>
    <row r="21543" spans="1:8" ht="15" x14ac:dyDescent="0.2">
      <c r="A21543" s="733">
        <v>45588</v>
      </c>
      <c r="B21543" s="62" t="s">
        <v>13522</v>
      </c>
      <c r="C21543" s="62" t="s">
        <v>10972</v>
      </c>
      <c r="D21543" s="182" t="s">
        <v>14733</v>
      </c>
      <c r="E21543" s="125">
        <v>25430</v>
      </c>
      <c r="F21543" s="125"/>
      <c r="G21543" s="125">
        <f t="shared" si="404"/>
        <v>-25430</v>
      </c>
      <c r="H21543" s="704" t="s">
        <v>14431</v>
      </c>
    </row>
    <row r="21544" spans="1:8" ht="15" x14ac:dyDescent="0.2">
      <c r="A21544" s="733">
        <v>45588</v>
      </c>
      <c r="B21544" s="62" t="s">
        <v>13213</v>
      </c>
      <c r="C21544" s="62" t="s">
        <v>14978</v>
      </c>
      <c r="D21544" s="182" t="s">
        <v>14734</v>
      </c>
      <c r="E21544" s="125">
        <v>50000</v>
      </c>
      <c r="F21544" s="125"/>
      <c r="G21544" s="125">
        <f t="shared" si="404"/>
        <v>-50000</v>
      </c>
      <c r="H21544" s="704" t="s">
        <v>14431</v>
      </c>
    </row>
    <row r="21545" spans="1:8" ht="15" x14ac:dyDescent="0.2">
      <c r="A21545" s="733">
        <v>45588</v>
      </c>
      <c r="B21545" s="62" t="s">
        <v>12671</v>
      </c>
      <c r="C21545" s="62" t="s">
        <v>3427</v>
      </c>
      <c r="D21545" s="182" t="s">
        <v>14709</v>
      </c>
      <c r="E21545" s="125">
        <v>300000</v>
      </c>
      <c r="F21545" s="125"/>
      <c r="G21545" s="125">
        <f t="shared" si="401"/>
        <v>-300000</v>
      </c>
      <c r="H21545" s="704" t="s">
        <v>14431</v>
      </c>
    </row>
    <row r="21546" spans="1:8" ht="15" x14ac:dyDescent="0.2">
      <c r="A21546" s="733">
        <v>45588</v>
      </c>
      <c r="B21546" s="62" t="s">
        <v>13522</v>
      </c>
      <c r="C21546" s="62" t="s">
        <v>3427</v>
      </c>
      <c r="D21546" s="182" t="s">
        <v>14709</v>
      </c>
      <c r="E21546" s="125">
        <v>344330</v>
      </c>
      <c r="F21546" s="125"/>
      <c r="G21546" s="125">
        <f t="shared" si="401"/>
        <v>-344330</v>
      </c>
      <c r="H21546" s="704" t="s">
        <v>14431</v>
      </c>
    </row>
    <row r="21547" spans="1:8" ht="24" x14ac:dyDescent="0.2">
      <c r="A21547" s="733">
        <v>45588</v>
      </c>
      <c r="B21547" s="62" t="s">
        <v>13297</v>
      </c>
      <c r="C21547" s="669" t="s">
        <v>14710</v>
      </c>
      <c r="D21547" s="905" t="s">
        <v>14711</v>
      </c>
      <c r="E21547" s="671">
        <v>50000</v>
      </c>
      <c r="F21547" s="125"/>
      <c r="G21547" s="125">
        <f t="shared" ref="G21547:G21549" si="405">F21547-E21547</f>
        <v>-50000</v>
      </c>
      <c r="H21547" s="704" t="s">
        <v>14431</v>
      </c>
    </row>
    <row r="21548" spans="1:8" ht="24" x14ac:dyDescent="0.2">
      <c r="A21548" s="733">
        <v>45588</v>
      </c>
      <c r="B21548" s="62" t="s">
        <v>13279</v>
      </c>
      <c r="C21548" s="669" t="s">
        <v>14710</v>
      </c>
      <c r="D21548" s="905" t="s">
        <v>14711</v>
      </c>
      <c r="E21548" s="671">
        <v>75000</v>
      </c>
      <c r="F21548" s="125"/>
      <c r="G21548" s="125">
        <f t="shared" si="405"/>
        <v>-75000</v>
      </c>
      <c r="H21548" s="704" t="s">
        <v>14431</v>
      </c>
    </row>
    <row r="21549" spans="1:8" ht="24" x14ac:dyDescent="0.2">
      <c r="A21549" s="733">
        <v>45588</v>
      </c>
      <c r="B21549" s="62" t="s">
        <v>13522</v>
      </c>
      <c r="C21549" s="669" t="s">
        <v>14710</v>
      </c>
      <c r="D21549" s="905" t="s">
        <v>14711</v>
      </c>
      <c r="E21549" s="671">
        <v>75000</v>
      </c>
      <c r="F21549" s="125"/>
      <c r="G21549" s="125">
        <f t="shared" si="405"/>
        <v>-75000</v>
      </c>
      <c r="H21549" s="704" t="s">
        <v>14431</v>
      </c>
    </row>
    <row r="21550" spans="1:8" ht="15" x14ac:dyDescent="0.2">
      <c r="A21550" s="733">
        <v>45589</v>
      </c>
      <c r="B21550" s="62" t="s">
        <v>14575</v>
      </c>
      <c r="C21550" s="62" t="s">
        <v>5740</v>
      </c>
      <c r="D21550" s="182" t="s">
        <v>14727</v>
      </c>
      <c r="E21550" s="125">
        <v>800</v>
      </c>
      <c r="F21550" s="125"/>
      <c r="G21550" s="125">
        <f t="shared" ref="G21550:G21556" si="406">F21550-E21550</f>
        <v>-800</v>
      </c>
      <c r="H21550" s="704" t="s">
        <v>14431</v>
      </c>
    </row>
    <row r="21551" spans="1:8" ht="15" x14ac:dyDescent="0.2">
      <c r="A21551" s="733">
        <v>45589</v>
      </c>
      <c r="B21551" s="62" t="s">
        <v>14603</v>
      </c>
      <c r="C21551" s="62" t="s">
        <v>8654</v>
      </c>
      <c r="D21551" s="182" t="s">
        <v>14705</v>
      </c>
      <c r="E21551" s="125">
        <v>15000</v>
      </c>
      <c r="F21551" s="125"/>
      <c r="G21551" s="125">
        <f t="shared" si="406"/>
        <v>-15000</v>
      </c>
      <c r="H21551" s="704" t="s">
        <v>14431</v>
      </c>
    </row>
    <row r="21552" spans="1:8" ht="15" x14ac:dyDescent="0.2">
      <c r="A21552" s="733">
        <v>45589</v>
      </c>
      <c r="B21552" s="62" t="s">
        <v>12388</v>
      </c>
      <c r="C21552" s="62" t="s">
        <v>10972</v>
      </c>
      <c r="D21552" s="182" t="s">
        <v>14728</v>
      </c>
      <c r="E21552" s="125">
        <v>9000</v>
      </c>
      <c r="F21552" s="125"/>
      <c r="G21552" s="125">
        <f t="shared" si="406"/>
        <v>-9000</v>
      </c>
      <c r="H21552" s="704" t="s">
        <v>14431</v>
      </c>
    </row>
    <row r="21553" spans="1:8" ht="15" x14ac:dyDescent="0.2">
      <c r="A21553" s="733">
        <v>45589</v>
      </c>
      <c r="B21553" s="62" t="s">
        <v>13213</v>
      </c>
      <c r="C21553" s="62" t="s">
        <v>10972</v>
      </c>
      <c r="D21553" s="182" t="s">
        <v>14729</v>
      </c>
      <c r="E21553" s="125">
        <v>5000</v>
      </c>
      <c r="F21553" s="125"/>
      <c r="G21553" s="125">
        <f t="shared" si="406"/>
        <v>-5000</v>
      </c>
      <c r="H21553" s="704" t="s">
        <v>14431</v>
      </c>
    </row>
    <row r="21554" spans="1:8" ht="15" x14ac:dyDescent="0.2">
      <c r="A21554" s="733">
        <v>45589</v>
      </c>
      <c r="B21554" s="62" t="s">
        <v>9344</v>
      </c>
      <c r="C21554" s="62" t="s">
        <v>5740</v>
      </c>
      <c r="D21554" s="182" t="s">
        <v>13604</v>
      </c>
      <c r="E21554" s="125">
        <v>500</v>
      </c>
      <c r="F21554" s="125"/>
      <c r="G21554" s="125">
        <f t="shared" si="406"/>
        <v>-500</v>
      </c>
      <c r="H21554" s="704" t="s">
        <v>14431</v>
      </c>
    </row>
    <row r="21555" spans="1:8" ht="15" x14ac:dyDescent="0.2">
      <c r="A21555" s="733">
        <v>45589</v>
      </c>
      <c r="B21555" s="62" t="s">
        <v>9344</v>
      </c>
      <c r="C21555" s="62" t="s">
        <v>285</v>
      </c>
      <c r="D21555" s="182" t="s">
        <v>14503</v>
      </c>
      <c r="E21555" s="125">
        <v>2000</v>
      </c>
      <c r="F21555" s="125"/>
      <c r="G21555" s="125">
        <f t="shared" si="406"/>
        <v>-2000</v>
      </c>
      <c r="H21555" s="704" t="s">
        <v>14431</v>
      </c>
    </row>
    <row r="21556" spans="1:8" ht="15" x14ac:dyDescent="0.2">
      <c r="A21556" s="733">
        <v>45589</v>
      </c>
      <c r="B21556" s="62" t="s">
        <v>11068</v>
      </c>
      <c r="C21556" s="62" t="s">
        <v>793</v>
      </c>
      <c r="D21556" s="182" t="s">
        <v>14730</v>
      </c>
      <c r="E21556" s="125">
        <v>5000</v>
      </c>
      <c r="F21556" s="125"/>
      <c r="G21556" s="125">
        <f t="shared" si="406"/>
        <v>-5000</v>
      </c>
      <c r="H21556" s="704" t="s">
        <v>14431</v>
      </c>
    </row>
    <row r="21557" spans="1:8" ht="24" x14ac:dyDescent="0.2">
      <c r="A21557" s="733">
        <v>45589</v>
      </c>
      <c r="B21557" s="62" t="s">
        <v>14340</v>
      </c>
      <c r="C21557" s="62" t="s">
        <v>14352</v>
      </c>
      <c r="D21557" s="182" t="s">
        <v>14735</v>
      </c>
      <c r="E21557" s="125">
        <v>50000</v>
      </c>
      <c r="F21557" s="125"/>
      <c r="G21557" s="125">
        <f t="shared" ref="G21557:G21558" si="407">F21557-E21557</f>
        <v>-50000</v>
      </c>
      <c r="H21557" s="704" t="s">
        <v>14431</v>
      </c>
    </row>
    <row r="21558" spans="1:8" ht="24" x14ac:dyDescent="0.2">
      <c r="A21558" s="733">
        <v>45589</v>
      </c>
      <c r="B21558" s="62" t="s">
        <v>14340</v>
      </c>
      <c r="C21558" s="62" t="s">
        <v>10972</v>
      </c>
      <c r="D21558" s="182" t="s">
        <v>14736</v>
      </c>
      <c r="E21558" s="125">
        <v>100000</v>
      </c>
      <c r="F21558" s="125"/>
      <c r="G21558" s="125">
        <f t="shared" si="407"/>
        <v>-100000</v>
      </c>
      <c r="H21558" s="704" t="s">
        <v>14431</v>
      </c>
    </row>
    <row r="21559" spans="1:8" ht="15" x14ac:dyDescent="0.2">
      <c r="A21559" s="733">
        <v>45590</v>
      </c>
      <c r="B21559" s="62" t="s">
        <v>13213</v>
      </c>
      <c r="C21559" s="62" t="s">
        <v>10972</v>
      </c>
      <c r="D21559" s="182" t="s">
        <v>14737</v>
      </c>
      <c r="E21559" s="125">
        <v>13900</v>
      </c>
      <c r="F21559" s="125"/>
      <c r="G21559" s="125">
        <f t="shared" ref="G21559:G21569" si="408">F21559-E21559</f>
        <v>-13900</v>
      </c>
      <c r="H21559" s="704" t="s">
        <v>14431</v>
      </c>
    </row>
    <row r="21560" spans="1:8" ht="15" x14ac:dyDescent="0.2">
      <c r="A21560" s="733">
        <v>45590</v>
      </c>
      <c r="B21560" s="62" t="s">
        <v>103</v>
      </c>
      <c r="C21560" s="62" t="s">
        <v>103</v>
      </c>
      <c r="D21560" s="182" t="s">
        <v>10199</v>
      </c>
      <c r="E21560" s="125">
        <v>4500</v>
      </c>
      <c r="F21560" s="125"/>
      <c r="G21560" s="125">
        <f t="shared" si="408"/>
        <v>-4500</v>
      </c>
      <c r="H21560" s="704" t="s">
        <v>14431</v>
      </c>
    </row>
    <row r="21561" spans="1:8" ht="15" x14ac:dyDescent="0.2">
      <c r="A21561" s="733">
        <v>45590</v>
      </c>
      <c r="B21561" s="62" t="s">
        <v>103</v>
      </c>
      <c r="C21561" s="62" t="s">
        <v>103</v>
      </c>
      <c r="D21561" s="182" t="s">
        <v>14738</v>
      </c>
      <c r="E21561" s="125">
        <v>1000</v>
      </c>
      <c r="F21561" s="125"/>
      <c r="G21561" s="125">
        <f t="shared" si="408"/>
        <v>-1000</v>
      </c>
      <c r="H21561" s="704" t="s">
        <v>14431</v>
      </c>
    </row>
    <row r="21562" spans="1:8" ht="15" x14ac:dyDescent="0.2">
      <c r="A21562" s="733">
        <v>45590</v>
      </c>
      <c r="B21562" s="62" t="s">
        <v>14235</v>
      </c>
      <c r="C21562" s="62" t="s">
        <v>10972</v>
      </c>
      <c r="D21562" s="182" t="s">
        <v>14739</v>
      </c>
      <c r="E21562" s="125">
        <v>4800</v>
      </c>
      <c r="F21562" s="125"/>
      <c r="G21562" s="125">
        <f t="shared" si="408"/>
        <v>-4800</v>
      </c>
      <c r="H21562" s="704" t="s">
        <v>14431</v>
      </c>
    </row>
    <row r="21563" spans="1:8" ht="15" x14ac:dyDescent="0.2">
      <c r="A21563" s="1081">
        <v>45590</v>
      </c>
      <c r="B21563" s="1082" t="s">
        <v>14603</v>
      </c>
      <c r="C21563" s="1082" t="s">
        <v>10972</v>
      </c>
      <c r="D21563" s="1125" t="s">
        <v>14740</v>
      </c>
      <c r="E21563" s="1083">
        <v>10000</v>
      </c>
      <c r="F21563" s="1083"/>
      <c r="G21563" s="1083">
        <f t="shared" si="408"/>
        <v>-10000</v>
      </c>
      <c r="H21563" s="1084" t="s">
        <v>14431</v>
      </c>
    </row>
    <row r="21564" spans="1:8" ht="14.25" customHeight="1" x14ac:dyDescent="0.2">
      <c r="A21564" s="1081">
        <v>45590</v>
      </c>
      <c r="B21564" s="1082" t="s">
        <v>12388</v>
      </c>
      <c r="C21564" s="1082" t="s">
        <v>10972</v>
      </c>
      <c r="D21564" s="1125" t="s">
        <v>14741</v>
      </c>
      <c r="E21564" s="1083">
        <v>2060</v>
      </c>
      <c r="F21564" s="1083"/>
      <c r="G21564" s="1083">
        <f t="shared" si="408"/>
        <v>-2060</v>
      </c>
      <c r="H21564" s="1084" t="s">
        <v>14431</v>
      </c>
    </row>
    <row r="21565" spans="1:8" ht="14.25" customHeight="1" x14ac:dyDescent="0.2">
      <c r="A21565" s="733">
        <v>45590</v>
      </c>
      <c r="B21565" s="62" t="s">
        <v>12388</v>
      </c>
      <c r="C21565" s="62" t="s">
        <v>5740</v>
      </c>
      <c r="D21565" s="182" t="s">
        <v>10325</v>
      </c>
      <c r="E21565" s="125">
        <v>500</v>
      </c>
      <c r="F21565" s="125"/>
      <c r="G21565" s="125">
        <f t="shared" si="408"/>
        <v>-500</v>
      </c>
      <c r="H21565" s="704" t="s">
        <v>14431</v>
      </c>
    </row>
    <row r="21566" spans="1:8" ht="14.25" customHeight="1" x14ac:dyDescent="0.2">
      <c r="A21566" s="733">
        <v>45590</v>
      </c>
      <c r="B21566" s="62" t="s">
        <v>12388</v>
      </c>
      <c r="C21566" s="62" t="s">
        <v>391</v>
      </c>
      <c r="D21566" s="182" t="s">
        <v>14679</v>
      </c>
      <c r="E21566" s="125">
        <v>1000</v>
      </c>
      <c r="F21566" s="125"/>
      <c r="G21566" s="125">
        <f t="shared" si="408"/>
        <v>-1000</v>
      </c>
      <c r="H21566" s="704" t="s">
        <v>14431</v>
      </c>
    </row>
    <row r="21567" spans="1:8" ht="14.25" customHeight="1" x14ac:dyDescent="0.2">
      <c r="A21567" s="733">
        <v>45590</v>
      </c>
      <c r="B21567" s="62" t="s">
        <v>11068</v>
      </c>
      <c r="C21567" s="62" t="s">
        <v>285</v>
      </c>
      <c r="D21567" s="182" t="s">
        <v>14503</v>
      </c>
      <c r="E21567" s="125">
        <v>2000</v>
      </c>
      <c r="F21567" s="125"/>
      <c r="G21567" s="125">
        <f t="shared" si="408"/>
        <v>-2000</v>
      </c>
      <c r="H21567" s="704" t="s">
        <v>14431</v>
      </c>
    </row>
    <row r="21568" spans="1:8" ht="14.25" customHeight="1" x14ac:dyDescent="0.2">
      <c r="A21568" s="733">
        <v>45590</v>
      </c>
      <c r="B21568" s="62" t="s">
        <v>14235</v>
      </c>
      <c r="C21568" s="62" t="s">
        <v>5740</v>
      </c>
      <c r="D21568" s="182" t="s">
        <v>369</v>
      </c>
      <c r="E21568" s="125">
        <v>1600</v>
      </c>
      <c r="F21568" s="125"/>
      <c r="G21568" s="125">
        <f t="shared" si="408"/>
        <v>-1600</v>
      </c>
      <c r="H21568" s="704" t="s">
        <v>14431</v>
      </c>
    </row>
    <row r="21569" spans="1:8" ht="14.25" customHeight="1" x14ac:dyDescent="0.2">
      <c r="A21569" s="733">
        <v>45590</v>
      </c>
      <c r="B21569" s="62" t="s">
        <v>13213</v>
      </c>
      <c r="C21569" s="62" t="s">
        <v>5740</v>
      </c>
      <c r="D21569" s="182" t="s">
        <v>369</v>
      </c>
      <c r="E21569" s="125">
        <v>1600</v>
      </c>
      <c r="F21569" s="125"/>
      <c r="G21569" s="125">
        <f t="shared" si="408"/>
        <v>-1600</v>
      </c>
      <c r="H21569" s="704" t="s">
        <v>14431</v>
      </c>
    </row>
    <row r="21570" spans="1:8" ht="14.25" customHeight="1" x14ac:dyDescent="0.2">
      <c r="A21570" s="733">
        <v>45590</v>
      </c>
      <c r="B21570" s="62" t="s">
        <v>14603</v>
      </c>
      <c r="C21570" s="62" t="s">
        <v>10972</v>
      </c>
      <c r="D21570" s="182" t="s">
        <v>14742</v>
      </c>
      <c r="E21570" s="125">
        <v>24000</v>
      </c>
      <c r="F21570" s="125"/>
      <c r="G21570" s="125">
        <f t="shared" ref="G21570:G21578" si="409">F21570-E21570</f>
        <v>-24000</v>
      </c>
      <c r="H21570" s="704" t="s">
        <v>14431</v>
      </c>
    </row>
    <row r="21571" spans="1:8" ht="14.25" customHeight="1" x14ac:dyDescent="0.2">
      <c r="A21571" s="733">
        <v>45590</v>
      </c>
      <c r="B21571" s="62" t="s">
        <v>12671</v>
      </c>
      <c r="C21571" s="62" t="s">
        <v>14745</v>
      </c>
      <c r="D21571" s="182" t="s">
        <v>14743</v>
      </c>
      <c r="E21571" s="125">
        <v>95000</v>
      </c>
      <c r="F21571" s="125"/>
      <c r="G21571" s="125">
        <f t="shared" si="409"/>
        <v>-95000</v>
      </c>
      <c r="H21571" s="704" t="s">
        <v>14431</v>
      </c>
    </row>
    <row r="21572" spans="1:8" ht="24" x14ac:dyDescent="0.2">
      <c r="A21572" s="733">
        <v>45590</v>
      </c>
      <c r="B21572" s="62" t="s">
        <v>13297</v>
      </c>
      <c r="C21572" s="565" t="s">
        <v>3144</v>
      </c>
      <c r="D21572" s="873" t="s">
        <v>14744</v>
      </c>
      <c r="E21572" s="566">
        <v>120000</v>
      </c>
      <c r="F21572" s="125"/>
      <c r="G21572" s="125">
        <f t="shared" si="409"/>
        <v>-120000</v>
      </c>
      <c r="H21572" s="704" t="s">
        <v>14431</v>
      </c>
    </row>
    <row r="21573" spans="1:8" ht="24" x14ac:dyDescent="0.2">
      <c r="A21573" s="733">
        <v>45590</v>
      </c>
      <c r="B21573" s="62" t="s">
        <v>13279</v>
      </c>
      <c r="C21573" s="565" t="s">
        <v>3144</v>
      </c>
      <c r="D21573" s="873" t="s">
        <v>14744</v>
      </c>
      <c r="E21573" s="566">
        <v>120000</v>
      </c>
      <c r="F21573" s="125"/>
      <c r="G21573" s="125">
        <f t="shared" ref="G21573:G21574" si="410">F21573-E21573</f>
        <v>-120000</v>
      </c>
      <c r="H21573" s="704" t="s">
        <v>14431</v>
      </c>
    </row>
    <row r="21574" spans="1:8" ht="24" x14ac:dyDescent="0.2">
      <c r="A21574" s="733">
        <v>45590</v>
      </c>
      <c r="B21574" s="62" t="s">
        <v>13907</v>
      </c>
      <c r="C21574" s="565" t="s">
        <v>3144</v>
      </c>
      <c r="D21574" s="873" t="s">
        <v>14744</v>
      </c>
      <c r="E21574" s="566">
        <v>120000</v>
      </c>
      <c r="F21574" s="125"/>
      <c r="G21574" s="125">
        <f t="shared" si="410"/>
        <v>-120000</v>
      </c>
      <c r="H21574" s="704" t="s">
        <v>14431</v>
      </c>
    </row>
    <row r="21575" spans="1:8" ht="15" x14ac:dyDescent="0.2">
      <c r="A21575" s="733">
        <v>45590</v>
      </c>
      <c r="B21575" s="62" t="s">
        <v>14603</v>
      </c>
      <c r="C21575" s="62" t="s">
        <v>11513</v>
      </c>
      <c r="D21575" s="182" t="s">
        <v>14746</v>
      </c>
      <c r="E21575" s="125">
        <v>100000</v>
      </c>
      <c r="F21575" s="125"/>
      <c r="G21575" s="125">
        <f t="shared" si="409"/>
        <v>-100000</v>
      </c>
      <c r="H21575" s="704" t="s">
        <v>14431</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14431</v>
      </c>
    </row>
    <row r="21577" spans="1:8" ht="15" x14ac:dyDescent="0.2">
      <c r="A21577" s="733">
        <v>45590</v>
      </c>
      <c r="B21577" s="62" t="s">
        <v>14357</v>
      </c>
      <c r="C21577" s="62" t="s">
        <v>8384</v>
      </c>
      <c r="D21577" s="182" t="s">
        <v>14764</v>
      </c>
      <c r="E21577" s="125">
        <v>1000000</v>
      </c>
      <c r="F21577" s="125"/>
      <c r="G21577" s="125">
        <f t="shared" si="409"/>
        <v>-1000000</v>
      </c>
      <c r="H21577" s="704" t="s">
        <v>14431</v>
      </c>
    </row>
    <row r="21578" spans="1:8" ht="15" x14ac:dyDescent="0.2">
      <c r="A21578" s="733">
        <v>45590</v>
      </c>
      <c r="B21578" s="62" t="s">
        <v>25</v>
      </c>
      <c r="C21578" s="62" t="s">
        <v>2427</v>
      </c>
      <c r="D21578" s="182" t="s">
        <v>14799</v>
      </c>
      <c r="E21578" s="125">
        <v>49000</v>
      </c>
      <c r="F21578" s="125"/>
      <c r="G21578" s="125">
        <f t="shared" si="409"/>
        <v>-49000</v>
      </c>
      <c r="H21578" s="704" t="s">
        <v>14431</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14431</v>
      </c>
    </row>
    <row r="21580" spans="1:8" ht="15" x14ac:dyDescent="0.2">
      <c r="A21580" s="733">
        <v>45591</v>
      </c>
      <c r="B21580" s="62" t="s">
        <v>13278</v>
      </c>
      <c r="C21580" s="62" t="s">
        <v>10972</v>
      </c>
      <c r="D21580" s="182" t="s">
        <v>14765</v>
      </c>
      <c r="E21580" s="125">
        <v>6600</v>
      </c>
      <c r="F21580" s="125"/>
      <c r="G21580" s="125">
        <f t="shared" si="412"/>
        <v>-6600</v>
      </c>
      <c r="H21580" s="704" t="s">
        <v>14431</v>
      </c>
    </row>
    <row r="21581" spans="1:8" ht="15" x14ac:dyDescent="0.2">
      <c r="A21581" s="733">
        <v>45591</v>
      </c>
      <c r="B21581" s="62" t="s">
        <v>10139</v>
      </c>
      <c r="C21581" s="62" t="s">
        <v>14407</v>
      </c>
      <c r="D21581" s="182" t="s">
        <v>14766</v>
      </c>
      <c r="E21581" s="125">
        <v>4000</v>
      </c>
      <c r="F21581" s="125"/>
      <c r="G21581" s="125">
        <f t="shared" si="412"/>
        <v>-4000</v>
      </c>
      <c r="H21581" s="704" t="s">
        <v>14431</v>
      </c>
    </row>
    <row r="21582" spans="1:8" ht="15" x14ac:dyDescent="0.2">
      <c r="A21582" s="733">
        <v>45591</v>
      </c>
      <c r="B21582" s="62" t="s">
        <v>12262</v>
      </c>
      <c r="C21582" s="62" t="s">
        <v>391</v>
      </c>
      <c r="D21582" s="182" t="s">
        <v>14767</v>
      </c>
      <c r="E21582" s="125">
        <v>1000</v>
      </c>
      <c r="F21582" s="125"/>
      <c r="G21582" s="125">
        <f t="shared" si="412"/>
        <v>-1000</v>
      </c>
      <c r="H21582" s="704" t="s">
        <v>14431</v>
      </c>
    </row>
    <row r="21583" spans="1:8" ht="15" x14ac:dyDescent="0.2">
      <c r="A21583" s="733">
        <v>45591</v>
      </c>
      <c r="B21583" s="62" t="s">
        <v>14575</v>
      </c>
      <c r="C21583" s="62" t="s">
        <v>5740</v>
      </c>
      <c r="D21583" s="182" t="s">
        <v>14141</v>
      </c>
      <c r="E21583" s="125">
        <v>3800</v>
      </c>
      <c r="F21583" s="125"/>
      <c r="G21583" s="125">
        <f t="shared" si="412"/>
        <v>-3800</v>
      </c>
      <c r="H21583" s="704" t="s">
        <v>14431</v>
      </c>
    </row>
    <row r="21584" spans="1:8" ht="15" x14ac:dyDescent="0.2">
      <c r="A21584" s="733">
        <v>45591</v>
      </c>
      <c r="B21584" s="62" t="s">
        <v>14235</v>
      </c>
      <c r="C21584" s="62" t="s">
        <v>10972</v>
      </c>
      <c r="D21584" s="182" t="s">
        <v>12497</v>
      </c>
      <c r="E21584" s="125">
        <v>4350</v>
      </c>
      <c r="F21584" s="125"/>
      <c r="G21584" s="125">
        <f t="shared" si="412"/>
        <v>-4350</v>
      </c>
      <c r="H21584" s="704" t="s">
        <v>14431</v>
      </c>
    </row>
    <row r="21585" spans="1:8" ht="15" x14ac:dyDescent="0.2">
      <c r="A21585" s="733">
        <v>45591</v>
      </c>
      <c r="B21585" s="62" t="s">
        <v>11068</v>
      </c>
      <c r="C21585" s="62" t="s">
        <v>14057</v>
      </c>
      <c r="D21585" s="182" t="s">
        <v>14768</v>
      </c>
      <c r="E21585" s="125">
        <v>8740</v>
      </c>
      <c r="F21585" s="125"/>
      <c r="G21585" s="125">
        <f t="shared" si="412"/>
        <v>-8740</v>
      </c>
      <c r="H21585" s="704" t="s">
        <v>14431</v>
      </c>
    </row>
    <row r="21586" spans="1:8" ht="15" x14ac:dyDescent="0.2">
      <c r="A21586" s="733">
        <v>45591</v>
      </c>
      <c r="B21586" s="62" t="s">
        <v>14603</v>
      </c>
      <c r="C21586" s="62" t="s">
        <v>8654</v>
      </c>
      <c r="D21586" s="182" t="s">
        <v>14769</v>
      </c>
      <c r="E21586" s="125">
        <v>25000</v>
      </c>
      <c r="F21586" s="125"/>
      <c r="G21586" s="125">
        <f t="shared" si="412"/>
        <v>-25000</v>
      </c>
      <c r="H21586" s="704" t="s">
        <v>14431</v>
      </c>
    </row>
    <row r="21587" spans="1:8" ht="15" x14ac:dyDescent="0.2">
      <c r="A21587" s="733">
        <v>45591</v>
      </c>
      <c r="B21587" s="62" t="s">
        <v>14575</v>
      </c>
      <c r="C21587" s="62" t="s">
        <v>5740</v>
      </c>
      <c r="D21587" s="182" t="s">
        <v>14706</v>
      </c>
      <c r="E21587" s="125">
        <v>1600</v>
      </c>
      <c r="F21587" s="125"/>
      <c r="G21587" s="125">
        <f t="shared" si="412"/>
        <v>-1600</v>
      </c>
      <c r="H21587" s="704" t="s">
        <v>14431</v>
      </c>
    </row>
    <row r="21588" spans="1:8" ht="15" x14ac:dyDescent="0.2">
      <c r="A21588" s="733">
        <v>45591</v>
      </c>
      <c r="B21588" s="62" t="s">
        <v>9344</v>
      </c>
      <c r="C21588" s="565" t="s">
        <v>8223</v>
      </c>
      <c r="D21588" s="873" t="s">
        <v>14771</v>
      </c>
      <c r="E21588" s="566">
        <v>47000</v>
      </c>
      <c r="F21588" s="125"/>
      <c r="G21588" s="125">
        <f t="shared" ref="G21588:G21591" si="413">F21588-E21588</f>
        <v>-47000</v>
      </c>
      <c r="H21588" s="704" t="s">
        <v>14431</v>
      </c>
    </row>
    <row r="21589" spans="1:8" ht="15" x14ac:dyDescent="0.2">
      <c r="A21589" s="733">
        <v>45591</v>
      </c>
      <c r="B21589" s="62" t="s">
        <v>13098</v>
      </c>
      <c r="C21589" s="565" t="s">
        <v>8223</v>
      </c>
      <c r="D21589" s="873" t="s">
        <v>14771</v>
      </c>
      <c r="E21589" s="566">
        <v>18300</v>
      </c>
      <c r="F21589" s="125"/>
      <c r="G21589" s="125">
        <f t="shared" si="413"/>
        <v>-18300</v>
      </c>
      <c r="H21589" s="704" t="s">
        <v>14431</v>
      </c>
    </row>
    <row r="21590" spans="1:8" ht="15" x14ac:dyDescent="0.2">
      <c r="A21590" s="733">
        <v>45591</v>
      </c>
      <c r="B21590" s="62" t="s">
        <v>11068</v>
      </c>
      <c r="C21590" s="565" t="s">
        <v>8223</v>
      </c>
      <c r="D21590" s="873" t="s">
        <v>14771</v>
      </c>
      <c r="E21590" s="566">
        <v>6600</v>
      </c>
      <c r="F21590" s="125"/>
      <c r="G21590" s="125">
        <f t="shared" si="413"/>
        <v>-6600</v>
      </c>
      <c r="H21590" s="704" t="s">
        <v>14431</v>
      </c>
    </row>
    <row r="21591" spans="1:8" ht="15" x14ac:dyDescent="0.2">
      <c r="A21591" s="733">
        <v>45591</v>
      </c>
      <c r="B21591" s="62" t="s">
        <v>11068</v>
      </c>
      <c r="C21591" s="62" t="s">
        <v>11529</v>
      </c>
      <c r="D21591" s="182" t="s">
        <v>14770</v>
      </c>
      <c r="E21591" s="125">
        <v>127750</v>
      </c>
      <c r="F21591" s="125"/>
      <c r="G21591" s="125">
        <f t="shared" si="413"/>
        <v>-127750</v>
      </c>
      <c r="H21591" s="704" t="s">
        <v>14431</v>
      </c>
    </row>
    <row r="21592" spans="1:8" ht="15" x14ac:dyDescent="0.2">
      <c r="A21592" s="733">
        <v>45591</v>
      </c>
      <c r="B21592" s="62" t="s">
        <v>11068</v>
      </c>
      <c r="C21592" s="62" t="s">
        <v>11694</v>
      </c>
      <c r="D21592" s="182" t="s">
        <v>14772</v>
      </c>
      <c r="E21592" s="125">
        <v>200000</v>
      </c>
      <c r="F21592" s="125"/>
      <c r="G21592" s="125">
        <f t="shared" ref="G21592" si="414">F21592-E21592</f>
        <v>-200000</v>
      </c>
      <c r="H21592" s="704" t="s">
        <v>14431</v>
      </c>
    </row>
    <row r="21593" spans="1:8" ht="15" x14ac:dyDescent="0.2">
      <c r="A21593" s="733">
        <v>45591</v>
      </c>
      <c r="B21593" s="62" t="s">
        <v>11068</v>
      </c>
      <c r="C21593" s="62" t="s">
        <v>10972</v>
      </c>
      <c r="D21593" s="182" t="s">
        <v>14798</v>
      </c>
      <c r="E21593" s="125">
        <v>37450</v>
      </c>
      <c r="F21593" s="125"/>
      <c r="G21593" s="125">
        <f t="shared" ref="G21593" si="415">F21593-E21593</f>
        <v>-37450</v>
      </c>
      <c r="H21593" s="704" t="s">
        <v>14431</v>
      </c>
    </row>
    <row r="21594" spans="1:8" ht="15" x14ac:dyDescent="0.2">
      <c r="A21594" s="733">
        <v>45593</v>
      </c>
      <c r="B21594" s="62" t="s">
        <v>11068</v>
      </c>
      <c r="C21594" s="62" t="s">
        <v>285</v>
      </c>
      <c r="D21594" s="182" t="s">
        <v>14773</v>
      </c>
      <c r="E21594" s="125">
        <v>2000</v>
      </c>
      <c r="F21594" s="125"/>
      <c r="G21594" s="125">
        <f t="shared" ref="G21594:G21599" si="416">F21594-E21594</f>
        <v>-2000</v>
      </c>
      <c r="H21594" s="704" t="s">
        <v>14431</v>
      </c>
    </row>
    <row r="21595" spans="1:8" ht="15" x14ac:dyDescent="0.2">
      <c r="A21595" s="733">
        <v>45593</v>
      </c>
      <c r="B21595" s="62" t="s">
        <v>11068</v>
      </c>
      <c r="C21595" s="62" t="s">
        <v>5740</v>
      </c>
      <c r="D21595" s="182" t="s">
        <v>14774</v>
      </c>
      <c r="E21595" s="125">
        <v>3000</v>
      </c>
      <c r="F21595" s="125"/>
      <c r="G21595" s="125">
        <f t="shared" si="416"/>
        <v>-3000</v>
      </c>
      <c r="H21595" s="704" t="s">
        <v>14431</v>
      </c>
    </row>
    <row r="21596" spans="1:8" ht="15" x14ac:dyDescent="0.2">
      <c r="A21596" s="733">
        <v>45593</v>
      </c>
      <c r="B21596" s="62" t="s">
        <v>103</v>
      </c>
      <c r="C21596" s="62" t="s">
        <v>103</v>
      </c>
      <c r="D21596" s="182" t="s">
        <v>10199</v>
      </c>
      <c r="E21596" s="125">
        <v>3000</v>
      </c>
      <c r="F21596" s="125"/>
      <c r="G21596" s="125">
        <f t="shared" si="416"/>
        <v>-3000</v>
      </c>
      <c r="H21596" s="704" t="s">
        <v>14431</v>
      </c>
    </row>
    <row r="21597" spans="1:8" ht="15" x14ac:dyDescent="0.2">
      <c r="A21597" s="733">
        <v>45593</v>
      </c>
      <c r="B21597" s="62" t="s">
        <v>13213</v>
      </c>
      <c r="C21597" s="62" t="s">
        <v>5740</v>
      </c>
      <c r="D21597" s="182" t="s">
        <v>14775</v>
      </c>
      <c r="E21597" s="125">
        <v>3500</v>
      </c>
      <c r="F21597" s="125"/>
      <c r="G21597" s="125">
        <f t="shared" si="416"/>
        <v>-3500</v>
      </c>
      <c r="H21597" s="704" t="s">
        <v>14431</v>
      </c>
    </row>
    <row r="21598" spans="1:8" ht="15" x14ac:dyDescent="0.2">
      <c r="A21598" s="733">
        <v>45593</v>
      </c>
      <c r="B21598" s="62" t="s">
        <v>14575</v>
      </c>
      <c r="C21598" s="62" t="s">
        <v>5740</v>
      </c>
      <c r="D21598" s="182" t="s">
        <v>10325</v>
      </c>
      <c r="E21598" s="125">
        <v>360</v>
      </c>
      <c r="F21598" s="125"/>
      <c r="G21598" s="125">
        <f t="shared" si="416"/>
        <v>-360</v>
      </c>
      <c r="H21598" s="704" t="s">
        <v>14431</v>
      </c>
    </row>
    <row r="21599" spans="1:8" ht="15" x14ac:dyDescent="0.2">
      <c r="A21599" s="733">
        <v>45593</v>
      </c>
      <c r="B21599" s="62" t="s">
        <v>13213</v>
      </c>
      <c r="C21599" s="62" t="s">
        <v>5740</v>
      </c>
      <c r="D21599" s="182" t="s">
        <v>14776</v>
      </c>
      <c r="E21599" s="125">
        <v>800</v>
      </c>
      <c r="F21599" s="125"/>
      <c r="G21599" s="125">
        <f t="shared" si="416"/>
        <v>-800</v>
      </c>
      <c r="H21599" s="704" t="s">
        <v>14431</v>
      </c>
    </row>
    <row r="21600" spans="1:8" ht="15" x14ac:dyDescent="0.2">
      <c r="A21600" s="733">
        <v>45593</v>
      </c>
      <c r="B21600" s="62" t="s">
        <v>12671</v>
      </c>
      <c r="C21600" s="62" t="s">
        <v>11717</v>
      </c>
      <c r="D21600" s="182" t="s">
        <v>14777</v>
      </c>
      <c r="E21600" s="125">
        <v>85000</v>
      </c>
      <c r="F21600" s="125"/>
      <c r="G21600" s="125">
        <f t="shared" ref="G21600:G21603" si="417">F21600-E21600</f>
        <v>-85000</v>
      </c>
      <c r="H21600" s="704" t="s">
        <v>14431</v>
      </c>
    </row>
    <row r="21601" spans="1:8" ht="15" x14ac:dyDescent="0.2">
      <c r="A21601" s="733">
        <v>45593</v>
      </c>
      <c r="B21601" s="62" t="s">
        <v>13213</v>
      </c>
      <c r="C21601" s="62" t="s">
        <v>14121</v>
      </c>
      <c r="D21601" s="182" t="s">
        <v>14778</v>
      </c>
      <c r="E21601" s="125">
        <v>22000</v>
      </c>
      <c r="F21601" s="125"/>
      <c r="G21601" s="125">
        <f t="shared" si="417"/>
        <v>-22000</v>
      </c>
      <c r="H21601" s="704" t="s">
        <v>14431</v>
      </c>
    </row>
    <row r="21602" spans="1:8" ht="15" x14ac:dyDescent="0.2">
      <c r="A21602" s="733">
        <v>45593</v>
      </c>
      <c r="B21602" s="62" t="s">
        <v>14575</v>
      </c>
      <c r="C21602" s="62" t="s">
        <v>8064</v>
      </c>
      <c r="D21602" s="182" t="s">
        <v>14779</v>
      </c>
      <c r="E21602" s="125">
        <v>33420</v>
      </c>
      <c r="F21602" s="125"/>
      <c r="G21602" s="125">
        <f t="shared" si="417"/>
        <v>-33420</v>
      </c>
      <c r="H21602" s="704" t="s">
        <v>14431</v>
      </c>
    </row>
    <row r="21603" spans="1:8" ht="15" x14ac:dyDescent="0.2">
      <c r="A21603" s="733">
        <v>45593</v>
      </c>
      <c r="B21603" s="62" t="s">
        <v>13240</v>
      </c>
      <c r="C21603" s="62" t="s">
        <v>12271</v>
      </c>
      <c r="D21603" s="182" t="s">
        <v>14795</v>
      </c>
      <c r="E21603" s="125">
        <v>50000</v>
      </c>
      <c r="F21603" s="125"/>
      <c r="G21603" s="125">
        <f t="shared" si="417"/>
        <v>-50000</v>
      </c>
      <c r="H21603" s="704" t="s">
        <v>14431</v>
      </c>
    </row>
    <row r="21604" spans="1:8" ht="15" x14ac:dyDescent="0.2">
      <c r="A21604" s="733">
        <v>45594</v>
      </c>
      <c r="B21604" s="62" t="s">
        <v>25</v>
      </c>
      <c r="C21604" s="62" t="s">
        <v>8141</v>
      </c>
      <c r="D21604" s="182" t="s">
        <v>14780</v>
      </c>
      <c r="E21604" s="125">
        <v>70728</v>
      </c>
      <c r="F21604" s="125"/>
      <c r="G21604" s="125">
        <f t="shared" ref="G21604:G21621" si="418">F21604-E21604</f>
        <v>-70728</v>
      </c>
      <c r="H21604" s="704" t="s">
        <v>14431</v>
      </c>
    </row>
    <row r="21605" spans="1:8" ht="15" x14ac:dyDescent="0.2">
      <c r="A21605" s="733">
        <v>45594</v>
      </c>
      <c r="B21605" s="62" t="s">
        <v>103</v>
      </c>
      <c r="C21605" s="62" t="s">
        <v>8141</v>
      </c>
      <c r="D21605" s="182" t="s">
        <v>14780</v>
      </c>
      <c r="E21605" s="125">
        <v>80703</v>
      </c>
      <c r="F21605" s="125"/>
      <c r="G21605" s="125">
        <f t="shared" si="418"/>
        <v>-80703</v>
      </c>
      <c r="H21605" s="704" t="s">
        <v>14431</v>
      </c>
    </row>
    <row r="21606" spans="1:8" ht="15" x14ac:dyDescent="0.2">
      <c r="A21606" s="733">
        <v>45594</v>
      </c>
      <c r="B21606" s="62" t="s">
        <v>25</v>
      </c>
      <c r="C21606" s="62" t="s">
        <v>8141</v>
      </c>
      <c r="D21606" s="182" t="s">
        <v>8607</v>
      </c>
      <c r="E21606" s="125">
        <v>840</v>
      </c>
      <c r="F21606" s="125"/>
      <c r="G21606" s="125">
        <f t="shared" si="418"/>
        <v>-840</v>
      </c>
      <c r="H21606" s="704" t="s">
        <v>14431</v>
      </c>
    </row>
    <row r="21607" spans="1:8" ht="15" x14ac:dyDescent="0.2">
      <c r="A21607" s="733">
        <v>45594</v>
      </c>
      <c r="B21607" s="62" t="s">
        <v>103</v>
      </c>
      <c r="C21607" s="62" t="s">
        <v>8141</v>
      </c>
      <c r="D21607" s="182" t="s">
        <v>8607</v>
      </c>
      <c r="E21607" s="125">
        <v>1040</v>
      </c>
      <c r="F21607" s="125"/>
      <c r="G21607" s="125">
        <f t="shared" si="418"/>
        <v>-1040</v>
      </c>
      <c r="H21607" s="704" t="s">
        <v>14431</v>
      </c>
    </row>
    <row r="21608" spans="1:8" ht="15" x14ac:dyDescent="0.2">
      <c r="A21608" s="733">
        <v>45594</v>
      </c>
      <c r="B21608" s="62" t="s">
        <v>13213</v>
      </c>
      <c r="C21608" s="62" t="s">
        <v>5740</v>
      </c>
      <c r="D21608" s="182" t="s">
        <v>369</v>
      </c>
      <c r="E21608" s="125">
        <v>600</v>
      </c>
      <c r="F21608" s="125"/>
      <c r="G21608" s="125">
        <f t="shared" si="418"/>
        <v>-600</v>
      </c>
      <c r="H21608" s="704" t="s">
        <v>14431</v>
      </c>
    </row>
    <row r="21609" spans="1:8" ht="15" x14ac:dyDescent="0.2">
      <c r="A21609" s="733">
        <v>45594</v>
      </c>
      <c r="B21609" s="62" t="s">
        <v>13278</v>
      </c>
      <c r="C21609" s="62" t="s">
        <v>10972</v>
      </c>
      <c r="D21609" s="182" t="s">
        <v>14781</v>
      </c>
      <c r="E21609" s="125">
        <v>2150</v>
      </c>
      <c r="F21609" s="125"/>
      <c r="G21609" s="125">
        <f t="shared" si="418"/>
        <v>-2150</v>
      </c>
      <c r="H21609" s="704" t="s">
        <v>14431</v>
      </c>
    </row>
    <row r="21610" spans="1:8" ht="15" x14ac:dyDescent="0.2">
      <c r="A21610" s="733">
        <v>45594</v>
      </c>
      <c r="B21610" s="62" t="s">
        <v>13213</v>
      </c>
      <c r="C21610" s="62" t="s">
        <v>285</v>
      </c>
      <c r="D21610" s="182" t="s">
        <v>14773</v>
      </c>
      <c r="E21610" s="125">
        <v>1500</v>
      </c>
      <c r="F21610" s="125"/>
      <c r="G21610" s="125">
        <f t="shared" si="418"/>
        <v>-1500</v>
      </c>
      <c r="H21610" s="704" t="s">
        <v>14431</v>
      </c>
    </row>
    <row r="21611" spans="1:8" ht="15" x14ac:dyDescent="0.2">
      <c r="A21611" s="733">
        <v>45594</v>
      </c>
      <c r="B21611" s="62" t="s">
        <v>13418</v>
      </c>
      <c r="C21611" s="62" t="s">
        <v>10972</v>
      </c>
      <c r="D21611" s="182" t="s">
        <v>14782</v>
      </c>
      <c r="E21611" s="125">
        <v>43000</v>
      </c>
      <c r="F21611" s="125"/>
      <c r="G21611" s="125">
        <f t="shared" si="418"/>
        <v>-43000</v>
      </c>
      <c r="H21611" s="704" t="s">
        <v>14431</v>
      </c>
    </row>
    <row r="21612" spans="1:8" ht="15" x14ac:dyDescent="0.2">
      <c r="A21612" s="733">
        <v>45594</v>
      </c>
      <c r="B21612" s="62" t="s">
        <v>11068</v>
      </c>
      <c r="C21612" s="62" t="s">
        <v>5740</v>
      </c>
      <c r="D21612" s="182" t="s">
        <v>14141</v>
      </c>
      <c r="E21612" s="125">
        <v>1500</v>
      </c>
      <c r="F21612" s="125"/>
      <c r="G21612" s="125">
        <f t="shared" si="418"/>
        <v>-1500</v>
      </c>
      <c r="H21612" s="704" t="s">
        <v>14431</v>
      </c>
    </row>
    <row r="21613" spans="1:8" ht="15" x14ac:dyDescent="0.2">
      <c r="A21613" s="733">
        <v>45594</v>
      </c>
      <c r="B21613" s="62" t="s">
        <v>14012</v>
      </c>
      <c r="C21613" s="62" t="s">
        <v>5740</v>
      </c>
      <c r="D21613" s="182" t="s">
        <v>14783</v>
      </c>
      <c r="E21613" s="125">
        <v>14930</v>
      </c>
      <c r="F21613" s="125"/>
      <c r="G21613" s="125">
        <f t="shared" si="418"/>
        <v>-14930</v>
      </c>
      <c r="H21613" s="704" t="s">
        <v>14431</v>
      </c>
    </row>
    <row r="21614" spans="1:8" ht="15" x14ac:dyDescent="0.2">
      <c r="A21614" s="733">
        <v>45594</v>
      </c>
      <c r="B21614" s="62" t="s">
        <v>14357</v>
      </c>
      <c r="C21614" s="62" t="s">
        <v>5740</v>
      </c>
      <c r="D21614" s="182" t="s">
        <v>369</v>
      </c>
      <c r="E21614" s="125">
        <v>1500</v>
      </c>
      <c r="F21614" s="125"/>
      <c r="G21614" s="125">
        <f t="shared" si="418"/>
        <v>-1500</v>
      </c>
      <c r="H21614" s="704" t="s">
        <v>14431</v>
      </c>
    </row>
    <row r="21615" spans="1:8" ht="15" x14ac:dyDescent="0.2">
      <c r="A21615" s="733">
        <v>45594</v>
      </c>
      <c r="B21615" s="62" t="s">
        <v>14575</v>
      </c>
      <c r="C21615" s="62" t="s">
        <v>5740</v>
      </c>
      <c r="D21615" s="182" t="s">
        <v>369</v>
      </c>
      <c r="E21615" s="125">
        <v>1500</v>
      </c>
      <c r="F21615" s="125"/>
      <c r="G21615" s="125">
        <f t="shared" si="418"/>
        <v>-1500</v>
      </c>
      <c r="H21615" s="704" t="s">
        <v>14431</v>
      </c>
    </row>
    <row r="21616" spans="1:8" ht="15" x14ac:dyDescent="0.2">
      <c r="A21616" s="733">
        <v>45594</v>
      </c>
      <c r="B21616" s="62" t="s">
        <v>13278</v>
      </c>
      <c r="C21616" s="62" t="s">
        <v>5740</v>
      </c>
      <c r="D21616" s="182" t="s">
        <v>369</v>
      </c>
      <c r="E21616" s="125">
        <v>1000</v>
      </c>
      <c r="F21616" s="125"/>
      <c r="G21616" s="125">
        <f t="shared" si="418"/>
        <v>-1000</v>
      </c>
      <c r="H21616" s="704" t="s">
        <v>14431</v>
      </c>
    </row>
    <row r="21617" spans="1:8" ht="15" x14ac:dyDescent="0.2">
      <c r="A21617" s="733">
        <v>45594</v>
      </c>
      <c r="B21617" s="62" t="s">
        <v>12388</v>
      </c>
      <c r="C21617" s="62" t="s">
        <v>5740</v>
      </c>
      <c r="D21617" s="182" t="s">
        <v>14784</v>
      </c>
      <c r="E21617" s="125">
        <v>3950</v>
      </c>
      <c r="F21617" s="125"/>
      <c r="G21617" s="125">
        <f t="shared" si="418"/>
        <v>-3950</v>
      </c>
      <c r="H21617" s="704" t="s">
        <v>14431</v>
      </c>
    </row>
    <row r="21618" spans="1:8" ht="15" x14ac:dyDescent="0.2">
      <c r="A21618" s="733">
        <v>45594</v>
      </c>
      <c r="B21618" s="62" t="s">
        <v>103</v>
      </c>
      <c r="C21618" s="62" t="s">
        <v>103</v>
      </c>
      <c r="D21618" s="182" t="s">
        <v>10199</v>
      </c>
      <c r="E21618" s="125">
        <v>3000</v>
      </c>
      <c r="F21618" s="125"/>
      <c r="G21618" s="125">
        <f t="shared" si="418"/>
        <v>-3000</v>
      </c>
      <c r="H21618" s="704" t="s">
        <v>14431</v>
      </c>
    </row>
    <row r="21619" spans="1:8" ht="15" x14ac:dyDescent="0.2">
      <c r="A21619" s="733">
        <v>45594</v>
      </c>
      <c r="B21619" s="62" t="s">
        <v>12671</v>
      </c>
      <c r="C21619" s="62" t="s">
        <v>10972</v>
      </c>
      <c r="D21619" s="182" t="s">
        <v>14785</v>
      </c>
      <c r="E21619" s="125">
        <v>5000</v>
      </c>
      <c r="F21619" s="125"/>
      <c r="G21619" s="125">
        <f t="shared" si="418"/>
        <v>-5000</v>
      </c>
      <c r="H21619" s="704" t="s">
        <v>14431</v>
      </c>
    </row>
    <row r="21620" spans="1:8" ht="15" x14ac:dyDescent="0.2">
      <c r="A21620" s="733">
        <v>45594</v>
      </c>
      <c r="B21620" s="62" t="s">
        <v>11068</v>
      </c>
      <c r="C21620" s="62" t="s">
        <v>5740</v>
      </c>
      <c r="D21620" s="182" t="s">
        <v>9415</v>
      </c>
      <c r="E21620" s="125">
        <v>260</v>
      </c>
      <c r="F21620" s="125"/>
      <c r="G21620" s="125">
        <f t="shared" si="418"/>
        <v>-260</v>
      </c>
      <c r="H21620" s="704" t="s">
        <v>14431</v>
      </c>
    </row>
    <row r="21621" spans="1:8" ht="15" x14ac:dyDescent="0.2">
      <c r="A21621" s="733">
        <v>45594</v>
      </c>
      <c r="B21621" s="62" t="s">
        <v>13213</v>
      </c>
      <c r="C21621" s="62" t="s">
        <v>10972</v>
      </c>
      <c r="D21621" s="182" t="s">
        <v>14786</v>
      </c>
      <c r="E21621" s="125">
        <v>5000</v>
      </c>
      <c r="F21621" s="125"/>
      <c r="G21621" s="125">
        <f t="shared" si="418"/>
        <v>-5000</v>
      </c>
      <c r="H21621" s="704" t="s">
        <v>14431</v>
      </c>
    </row>
    <row r="21622" spans="1:8" ht="15" x14ac:dyDescent="0.2">
      <c r="A21622" s="733">
        <v>45594</v>
      </c>
      <c r="B21622" s="62" t="s">
        <v>13213</v>
      </c>
      <c r="C21622" s="565" t="s">
        <v>669</v>
      </c>
      <c r="D21622" s="873" t="s">
        <v>14394</v>
      </c>
      <c r="E21622" s="566">
        <v>27200</v>
      </c>
      <c r="F21622" s="125"/>
      <c r="G21622" s="125">
        <f t="shared" ref="G21622:G21627" si="419">F21622-E21622</f>
        <v>-27200</v>
      </c>
      <c r="H21622" s="704" t="s">
        <v>14431</v>
      </c>
    </row>
    <row r="21623" spans="1:8" ht="15" x14ac:dyDescent="0.2">
      <c r="A21623" s="733">
        <v>45594</v>
      </c>
      <c r="B21623" s="62" t="s">
        <v>13098</v>
      </c>
      <c r="C21623" s="565" t="s">
        <v>669</v>
      </c>
      <c r="D21623" s="873" t="s">
        <v>14394</v>
      </c>
      <c r="E21623" s="566">
        <v>27200</v>
      </c>
      <c r="F21623" s="125"/>
      <c r="G21623" s="125">
        <f t="shared" ref="G21623" si="420">F21623-E21623</f>
        <v>-27200</v>
      </c>
      <c r="H21623" s="704" t="s">
        <v>14431</v>
      </c>
    </row>
    <row r="21624" spans="1:8" ht="15" x14ac:dyDescent="0.2">
      <c r="A21624" s="733">
        <v>45594</v>
      </c>
      <c r="B21624" s="62" t="s">
        <v>13098</v>
      </c>
      <c r="C21624" s="62" t="s">
        <v>13244</v>
      </c>
      <c r="D21624" s="182" t="s">
        <v>14787</v>
      </c>
      <c r="E21624" s="125">
        <v>40000</v>
      </c>
      <c r="F21624" s="125"/>
      <c r="G21624" s="125">
        <f t="shared" si="419"/>
        <v>-40000</v>
      </c>
      <c r="H21624" s="704" t="s">
        <v>14431</v>
      </c>
    </row>
    <row r="21625" spans="1:8" ht="15" x14ac:dyDescent="0.2">
      <c r="A21625" s="733">
        <v>45594</v>
      </c>
      <c r="B21625" s="62" t="s">
        <v>13213</v>
      </c>
      <c r="C21625" s="62" t="s">
        <v>14788</v>
      </c>
      <c r="D21625" s="182" t="s">
        <v>14789</v>
      </c>
      <c r="E21625" s="125">
        <v>40000</v>
      </c>
      <c r="F21625" s="125"/>
      <c r="G21625" s="125">
        <f t="shared" si="419"/>
        <v>-40000</v>
      </c>
      <c r="H21625" s="704" t="s">
        <v>14431</v>
      </c>
    </row>
    <row r="21626" spans="1:8" ht="24" x14ac:dyDescent="0.2">
      <c r="A21626" s="733">
        <v>45594</v>
      </c>
      <c r="B21626" s="62" t="s">
        <v>14340</v>
      </c>
      <c r="C21626" s="62" t="s">
        <v>14352</v>
      </c>
      <c r="D21626" s="182" t="s">
        <v>14790</v>
      </c>
      <c r="E21626" s="125">
        <v>50000</v>
      </c>
      <c r="F21626" s="125"/>
      <c r="G21626" s="125">
        <f t="shared" si="419"/>
        <v>-50000</v>
      </c>
      <c r="H21626" s="704" t="s">
        <v>14431</v>
      </c>
    </row>
    <row r="21627" spans="1:8" ht="15" x14ac:dyDescent="0.2">
      <c r="A21627" s="733">
        <v>45594</v>
      </c>
      <c r="B21627" s="62" t="s">
        <v>12671</v>
      </c>
      <c r="C21627" s="62" t="s">
        <v>14791</v>
      </c>
      <c r="D21627" s="182" t="s">
        <v>14792</v>
      </c>
      <c r="E21627" s="125">
        <v>562000</v>
      </c>
      <c r="F21627" s="125"/>
      <c r="G21627" s="125">
        <f t="shared" si="419"/>
        <v>-562000</v>
      </c>
      <c r="H21627" s="704" t="s">
        <v>14431</v>
      </c>
    </row>
    <row r="21628" spans="1:8" ht="24" x14ac:dyDescent="0.2">
      <c r="A21628" s="733">
        <v>45594</v>
      </c>
      <c r="B21628" s="62" t="s">
        <v>13165</v>
      </c>
      <c r="C21628" s="62" t="s">
        <v>3144</v>
      </c>
      <c r="D21628" s="182" t="s">
        <v>14793</v>
      </c>
      <c r="E21628" s="125">
        <v>250000</v>
      </c>
      <c r="F21628" s="125"/>
      <c r="G21628" s="125">
        <f t="shared" ref="G21628:G21629" si="421">F21628-E21628</f>
        <v>-250000</v>
      </c>
      <c r="H21628" s="704" t="s">
        <v>14431</v>
      </c>
    </row>
    <row r="21629" spans="1:8" ht="15" x14ac:dyDescent="0.2">
      <c r="A21629" s="733">
        <v>45594</v>
      </c>
      <c r="B21629" s="62" t="s">
        <v>14235</v>
      </c>
      <c r="C21629" s="62" t="s">
        <v>11993</v>
      </c>
      <c r="D21629" s="182" t="s">
        <v>14794</v>
      </c>
      <c r="E21629" s="125">
        <v>500000</v>
      </c>
      <c r="F21629" s="125"/>
      <c r="G21629" s="125">
        <f t="shared" si="421"/>
        <v>-500000</v>
      </c>
      <c r="H21629" s="704" t="s">
        <v>14431</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14431</v>
      </c>
    </row>
    <row r="21631" spans="1:8" ht="15" x14ac:dyDescent="0.2">
      <c r="A21631" s="733">
        <v>45595</v>
      </c>
      <c r="B21631" s="62" t="s">
        <v>11068</v>
      </c>
      <c r="C21631" s="62" t="s">
        <v>5740</v>
      </c>
      <c r="D21631" s="182" t="s">
        <v>10325</v>
      </c>
      <c r="E21631" s="125">
        <v>400</v>
      </c>
      <c r="F21631" s="125"/>
      <c r="G21631" s="125">
        <f t="shared" si="422"/>
        <v>-400</v>
      </c>
      <c r="H21631" s="704" t="s">
        <v>14431</v>
      </c>
    </row>
    <row r="21632" spans="1:8" ht="15" x14ac:dyDescent="0.2">
      <c r="A21632" s="733">
        <v>45595</v>
      </c>
      <c r="B21632" s="62" t="s">
        <v>14575</v>
      </c>
      <c r="C21632" s="62" t="s">
        <v>5740</v>
      </c>
      <c r="D21632" s="182" t="s">
        <v>369</v>
      </c>
      <c r="E21632" s="125">
        <v>1200</v>
      </c>
      <c r="F21632" s="125"/>
      <c r="G21632" s="125">
        <f t="shared" ref="G21632:G21637" si="423">F21632-E21632</f>
        <v>-1200</v>
      </c>
      <c r="H21632" s="704" t="s">
        <v>14431</v>
      </c>
    </row>
    <row r="21633" spans="1:8" ht="15" x14ac:dyDescent="0.2">
      <c r="A21633" s="733">
        <v>45595</v>
      </c>
      <c r="B21633" s="62" t="s">
        <v>12388</v>
      </c>
      <c r="C21633" s="62" t="s">
        <v>5740</v>
      </c>
      <c r="D21633" s="182" t="s">
        <v>369</v>
      </c>
      <c r="E21633" s="125">
        <v>2800</v>
      </c>
      <c r="F21633" s="125"/>
      <c r="G21633" s="125">
        <f t="shared" si="423"/>
        <v>-2800</v>
      </c>
      <c r="H21633" s="704" t="s">
        <v>14431</v>
      </c>
    </row>
    <row r="21634" spans="1:8" ht="15" x14ac:dyDescent="0.2">
      <c r="A21634" s="733">
        <v>45595</v>
      </c>
      <c r="B21634" s="62" t="s">
        <v>14575</v>
      </c>
      <c r="C21634" s="62" t="s">
        <v>5740</v>
      </c>
      <c r="D21634" s="182" t="s">
        <v>369</v>
      </c>
      <c r="E21634" s="125">
        <v>4000</v>
      </c>
      <c r="F21634" s="125"/>
      <c r="G21634" s="125">
        <f t="shared" si="423"/>
        <v>-4000</v>
      </c>
      <c r="H21634" s="704" t="s">
        <v>14431</v>
      </c>
    </row>
    <row r="21635" spans="1:8" ht="15" x14ac:dyDescent="0.2">
      <c r="A21635" s="733">
        <v>45595</v>
      </c>
      <c r="B21635" s="62" t="s">
        <v>12388</v>
      </c>
      <c r="C21635" s="62" t="s">
        <v>5740</v>
      </c>
      <c r="D21635" s="182" t="s">
        <v>369</v>
      </c>
      <c r="E21635" s="125">
        <v>700</v>
      </c>
      <c r="F21635" s="125"/>
      <c r="G21635" s="125">
        <f t="shared" si="423"/>
        <v>-700</v>
      </c>
      <c r="H21635" s="704" t="s">
        <v>14431</v>
      </c>
    </row>
    <row r="21636" spans="1:8" ht="15" x14ac:dyDescent="0.2">
      <c r="A21636" s="733">
        <v>45595</v>
      </c>
      <c r="B21636" s="62" t="s">
        <v>13213</v>
      </c>
      <c r="C21636" s="62" t="s">
        <v>285</v>
      </c>
      <c r="D21636" s="182" t="s">
        <v>14773</v>
      </c>
      <c r="E21636" s="125">
        <v>1000</v>
      </c>
      <c r="F21636" s="125"/>
      <c r="G21636" s="125">
        <f t="shared" si="423"/>
        <v>-1000</v>
      </c>
      <c r="H21636" s="704" t="s">
        <v>14431</v>
      </c>
    </row>
    <row r="21637" spans="1:8" ht="15" x14ac:dyDescent="0.2">
      <c r="A21637" s="733">
        <v>45595</v>
      </c>
      <c r="B21637" s="62" t="s">
        <v>103</v>
      </c>
      <c r="C21637" s="62" t="s">
        <v>103</v>
      </c>
      <c r="D21637" s="182" t="s">
        <v>10199</v>
      </c>
      <c r="E21637" s="125">
        <v>3000</v>
      </c>
      <c r="F21637" s="125"/>
      <c r="G21637" s="125">
        <f t="shared" si="423"/>
        <v>-3000</v>
      </c>
      <c r="H21637" s="704" t="s">
        <v>14431</v>
      </c>
    </row>
    <row r="21638" spans="1:8" ht="15" x14ac:dyDescent="0.2">
      <c r="A21638" s="733">
        <v>45595</v>
      </c>
      <c r="B21638" s="62" t="s">
        <v>11068</v>
      </c>
      <c r="C21638" s="62" t="s">
        <v>12433</v>
      </c>
      <c r="D21638" s="182" t="s">
        <v>14802</v>
      </c>
      <c r="E21638" s="125">
        <v>50000</v>
      </c>
      <c r="F21638" s="125"/>
      <c r="G21638" s="125">
        <f t="shared" ref="G21638:G21641" si="424">F21638-E21638</f>
        <v>-50000</v>
      </c>
      <c r="H21638" s="704" t="s">
        <v>14431</v>
      </c>
    </row>
    <row r="21639" spans="1:8" ht="15" x14ac:dyDescent="0.2">
      <c r="A21639" s="733">
        <v>45595</v>
      </c>
      <c r="B21639" s="62" t="s">
        <v>12671</v>
      </c>
      <c r="C21639" s="550" t="s">
        <v>14800</v>
      </c>
      <c r="D21639" s="739" t="s">
        <v>14803</v>
      </c>
      <c r="E21639" s="551">
        <v>127000</v>
      </c>
      <c r="F21639" s="125"/>
      <c r="G21639" s="125">
        <f t="shared" si="424"/>
        <v>-127000</v>
      </c>
      <c r="H21639" s="704" t="s">
        <v>14431</v>
      </c>
    </row>
    <row r="21640" spans="1:8" ht="15" x14ac:dyDescent="0.2">
      <c r="A21640" s="733">
        <v>45595</v>
      </c>
      <c r="B21640" s="62" t="s">
        <v>13098</v>
      </c>
      <c r="C21640" s="550" t="s">
        <v>14800</v>
      </c>
      <c r="D21640" s="739" t="s">
        <v>14803</v>
      </c>
      <c r="E21640" s="551">
        <v>273000</v>
      </c>
      <c r="F21640" s="125"/>
      <c r="G21640" s="125">
        <f t="shared" si="424"/>
        <v>-273000</v>
      </c>
      <c r="H21640" s="704" t="s">
        <v>14431</v>
      </c>
    </row>
    <row r="21641" spans="1:8" ht="24" x14ac:dyDescent="0.2">
      <c r="A21641" s="733">
        <v>45595</v>
      </c>
      <c r="B21641" s="62" t="s">
        <v>14235</v>
      </c>
      <c r="C21641" s="62" t="s">
        <v>14681</v>
      </c>
      <c r="D21641" s="182" t="s">
        <v>14801</v>
      </c>
      <c r="E21641" s="125">
        <v>50000</v>
      </c>
      <c r="F21641" s="125"/>
      <c r="G21641" s="125">
        <f t="shared" si="424"/>
        <v>-50000</v>
      </c>
      <c r="H21641" s="704" t="s">
        <v>14431</v>
      </c>
    </row>
    <row r="21642" spans="1:8" ht="15" x14ac:dyDescent="0.2">
      <c r="A21642" s="733">
        <v>45596</v>
      </c>
      <c r="B21642" s="62" t="s">
        <v>13213</v>
      </c>
      <c r="C21642" s="62" t="s">
        <v>285</v>
      </c>
      <c r="D21642" s="182" t="s">
        <v>14804</v>
      </c>
      <c r="E21642" s="125">
        <v>1000</v>
      </c>
      <c r="F21642" s="125"/>
      <c r="G21642" s="125">
        <f t="shared" ref="G21642:G21655" si="425">F21642-E21642</f>
        <v>-1000</v>
      </c>
      <c r="H21642" s="704" t="s">
        <v>14431</v>
      </c>
    </row>
    <row r="21643" spans="1:8" ht="15" x14ac:dyDescent="0.2">
      <c r="A21643" s="733">
        <v>45596</v>
      </c>
      <c r="B21643" s="62" t="s">
        <v>13213</v>
      </c>
      <c r="C21643" s="62" t="s">
        <v>5740</v>
      </c>
      <c r="D21643" s="182" t="s">
        <v>369</v>
      </c>
      <c r="E21643" s="125">
        <v>700</v>
      </c>
      <c r="F21643" s="125"/>
      <c r="G21643" s="125">
        <f t="shared" si="425"/>
        <v>-700</v>
      </c>
      <c r="H21643" s="704" t="s">
        <v>14431</v>
      </c>
    </row>
    <row r="21644" spans="1:8" ht="15" x14ac:dyDescent="0.2">
      <c r="A21644" s="733">
        <v>45596</v>
      </c>
      <c r="B21644" s="62" t="s">
        <v>14575</v>
      </c>
      <c r="C21644" s="62" t="s">
        <v>10332</v>
      </c>
      <c r="D21644" s="182" t="s">
        <v>369</v>
      </c>
      <c r="E21644" s="125">
        <v>400</v>
      </c>
      <c r="F21644" s="125"/>
      <c r="G21644" s="125">
        <f t="shared" si="425"/>
        <v>-400</v>
      </c>
      <c r="H21644" s="704" t="s">
        <v>14431</v>
      </c>
    </row>
    <row r="21645" spans="1:8" ht="15" x14ac:dyDescent="0.2">
      <c r="A21645" s="733">
        <v>45596</v>
      </c>
      <c r="B21645" s="62" t="s">
        <v>13213</v>
      </c>
      <c r="C21645" s="62" t="s">
        <v>10972</v>
      </c>
      <c r="D21645" s="182" t="s">
        <v>14805</v>
      </c>
      <c r="E21645" s="125">
        <v>7200</v>
      </c>
      <c r="F21645" s="125"/>
      <c r="G21645" s="125">
        <f t="shared" si="425"/>
        <v>-7200</v>
      </c>
      <c r="H21645" s="704" t="s">
        <v>14431</v>
      </c>
    </row>
    <row r="21646" spans="1:8" ht="15" x14ac:dyDescent="0.2">
      <c r="A21646" s="733">
        <v>45596</v>
      </c>
      <c r="B21646" s="62" t="s">
        <v>14575</v>
      </c>
      <c r="C21646" s="62" t="s">
        <v>10972</v>
      </c>
      <c r="D21646" s="182" t="s">
        <v>2271</v>
      </c>
      <c r="E21646" s="125">
        <v>21600</v>
      </c>
      <c r="F21646" s="125"/>
      <c r="G21646" s="125">
        <f t="shared" si="425"/>
        <v>-21600</v>
      </c>
      <c r="H21646" s="704" t="s">
        <v>14431</v>
      </c>
    </row>
    <row r="21647" spans="1:8" ht="15" x14ac:dyDescent="0.2">
      <c r="A21647" s="733">
        <v>45596</v>
      </c>
      <c r="B21647" s="62" t="s">
        <v>14575</v>
      </c>
      <c r="C21647" s="62" t="s">
        <v>285</v>
      </c>
      <c r="D21647" s="182" t="s">
        <v>7927</v>
      </c>
      <c r="E21647" s="125">
        <v>500</v>
      </c>
      <c r="F21647" s="125"/>
      <c r="G21647" s="125">
        <f t="shared" si="425"/>
        <v>-500</v>
      </c>
      <c r="H21647" s="704" t="s">
        <v>14431</v>
      </c>
    </row>
    <row r="21648" spans="1:8" ht="15" x14ac:dyDescent="0.2">
      <c r="A21648" s="733">
        <v>45596</v>
      </c>
      <c r="B21648" s="62" t="s">
        <v>13213</v>
      </c>
      <c r="C21648" s="62" t="s">
        <v>285</v>
      </c>
      <c r="D21648" s="182" t="s">
        <v>14773</v>
      </c>
      <c r="E21648" s="125">
        <v>1000</v>
      </c>
      <c r="F21648" s="125"/>
      <c r="G21648" s="125">
        <f t="shared" si="425"/>
        <v>-1000</v>
      </c>
      <c r="H21648" s="704" t="s">
        <v>14431</v>
      </c>
    </row>
    <row r="21649" spans="1:8" ht="15" x14ac:dyDescent="0.2">
      <c r="A21649" s="733">
        <v>45596</v>
      </c>
      <c r="B21649" s="62" t="s">
        <v>13213</v>
      </c>
      <c r="C21649" s="62" t="s">
        <v>5740</v>
      </c>
      <c r="D21649" s="182" t="s">
        <v>10325</v>
      </c>
      <c r="E21649" s="125">
        <v>800</v>
      </c>
      <c r="F21649" s="125"/>
      <c r="G21649" s="125">
        <f t="shared" si="425"/>
        <v>-800</v>
      </c>
      <c r="H21649" s="704" t="s">
        <v>14431</v>
      </c>
    </row>
    <row r="21650" spans="1:8" ht="15" x14ac:dyDescent="0.2">
      <c r="A21650" s="733">
        <v>45596</v>
      </c>
      <c r="B21650" s="62" t="s">
        <v>13213</v>
      </c>
      <c r="C21650" s="62" t="s">
        <v>10972</v>
      </c>
      <c r="D21650" s="182" t="s">
        <v>12497</v>
      </c>
      <c r="E21650" s="125">
        <v>4000</v>
      </c>
      <c r="F21650" s="125"/>
      <c r="G21650" s="125">
        <f t="shared" si="425"/>
        <v>-4000</v>
      </c>
      <c r="H21650" s="704" t="s">
        <v>14431</v>
      </c>
    </row>
    <row r="21651" spans="1:8" ht="15" x14ac:dyDescent="0.2">
      <c r="A21651" s="733">
        <v>45596</v>
      </c>
      <c r="B21651" s="62" t="s">
        <v>13213</v>
      </c>
      <c r="C21651" s="62" t="s">
        <v>10972</v>
      </c>
      <c r="D21651" s="182" t="s">
        <v>14806</v>
      </c>
      <c r="E21651" s="125">
        <v>29000</v>
      </c>
      <c r="F21651" s="125"/>
      <c r="G21651" s="125">
        <f t="shared" si="425"/>
        <v>-29000</v>
      </c>
      <c r="H21651" s="704" t="s">
        <v>14431</v>
      </c>
    </row>
    <row r="21652" spans="1:8" ht="15" x14ac:dyDescent="0.2">
      <c r="A21652" s="733">
        <v>45596</v>
      </c>
      <c r="B21652" s="62" t="s">
        <v>13278</v>
      </c>
      <c r="C21652" s="62" t="s">
        <v>14057</v>
      </c>
      <c r="D21652" s="182" t="s">
        <v>14807</v>
      </c>
      <c r="E21652" s="125">
        <v>43200</v>
      </c>
      <c r="F21652" s="125"/>
      <c r="G21652" s="125">
        <f t="shared" si="425"/>
        <v>-43200</v>
      </c>
      <c r="H21652" s="704" t="s">
        <v>14431</v>
      </c>
    </row>
    <row r="21653" spans="1:8" ht="24" x14ac:dyDescent="0.2">
      <c r="A21653" s="733">
        <v>45596</v>
      </c>
      <c r="B21653" s="62" t="s">
        <v>13418</v>
      </c>
      <c r="C21653" s="62" t="s">
        <v>14808</v>
      </c>
      <c r="D21653" s="182" t="s">
        <v>14809</v>
      </c>
      <c r="E21653" s="125">
        <v>10000</v>
      </c>
      <c r="F21653" s="125"/>
      <c r="G21653" s="125">
        <f t="shared" si="425"/>
        <v>-10000</v>
      </c>
      <c r="H21653" s="704" t="s">
        <v>14431</v>
      </c>
    </row>
    <row r="21654" spans="1:8" ht="15" x14ac:dyDescent="0.2">
      <c r="A21654" s="733">
        <v>45596</v>
      </c>
      <c r="B21654" s="62" t="s">
        <v>13213</v>
      </c>
      <c r="C21654" s="62" t="s">
        <v>5740</v>
      </c>
      <c r="D21654" s="182" t="s">
        <v>369</v>
      </c>
      <c r="E21654" s="125">
        <v>1400</v>
      </c>
      <c r="F21654" s="125"/>
      <c r="G21654" s="125">
        <f t="shared" si="425"/>
        <v>-1400</v>
      </c>
      <c r="H21654" s="704" t="s">
        <v>14431</v>
      </c>
    </row>
    <row r="21655" spans="1:8" ht="15" x14ac:dyDescent="0.2">
      <c r="A21655" s="733">
        <v>45596</v>
      </c>
      <c r="B21655" s="62" t="s">
        <v>103</v>
      </c>
      <c r="C21655" s="62" t="s">
        <v>103</v>
      </c>
      <c r="D21655" s="182" t="s">
        <v>10199</v>
      </c>
      <c r="E21655" s="125">
        <v>4000</v>
      </c>
      <c r="F21655" s="125"/>
      <c r="G21655" s="125">
        <f t="shared" si="425"/>
        <v>-4000</v>
      </c>
      <c r="H21655" s="704" t="s">
        <v>14431</v>
      </c>
    </row>
    <row r="21656" spans="1:8" ht="24" x14ac:dyDescent="0.2">
      <c r="A21656" s="733">
        <v>45596</v>
      </c>
      <c r="B21656" s="62" t="s">
        <v>13278</v>
      </c>
      <c r="C21656" s="550" t="s">
        <v>14810</v>
      </c>
      <c r="D21656" s="739" t="s">
        <v>14811</v>
      </c>
      <c r="E21656" s="551">
        <v>15500</v>
      </c>
      <c r="F21656" s="125"/>
      <c r="G21656" s="125">
        <f t="shared" ref="G21656:G21659" si="426">F21656-E21656</f>
        <v>-15500</v>
      </c>
      <c r="H21656" s="704" t="s">
        <v>14431</v>
      </c>
    </row>
    <row r="21657" spans="1:8" ht="24" x14ac:dyDescent="0.2">
      <c r="A21657" s="733">
        <v>45596</v>
      </c>
      <c r="B21657" s="62" t="s">
        <v>12594</v>
      </c>
      <c r="C21657" s="550" t="s">
        <v>14810</v>
      </c>
      <c r="D21657" s="739" t="s">
        <v>14811</v>
      </c>
      <c r="E21657" s="551">
        <v>14700</v>
      </c>
      <c r="F21657" s="125"/>
      <c r="G21657" s="125">
        <f t="shared" si="426"/>
        <v>-14700</v>
      </c>
      <c r="H21657" s="704" t="s">
        <v>14431</v>
      </c>
    </row>
    <row r="21658" spans="1:8" ht="24" x14ac:dyDescent="0.2">
      <c r="A21658" s="733">
        <v>45596</v>
      </c>
      <c r="B21658" s="62" t="s">
        <v>14235</v>
      </c>
      <c r="C21658" s="550" t="s">
        <v>14810</v>
      </c>
      <c r="D21658" s="739" t="s">
        <v>14811</v>
      </c>
      <c r="E21658" s="551">
        <v>185000</v>
      </c>
      <c r="F21658" s="125"/>
      <c r="G21658" s="125">
        <f t="shared" si="426"/>
        <v>-185000</v>
      </c>
      <c r="H21658" s="704" t="s">
        <v>14431</v>
      </c>
    </row>
    <row r="21659" spans="1:8" ht="24" x14ac:dyDescent="0.2">
      <c r="A21659" s="733">
        <v>45596</v>
      </c>
      <c r="B21659" s="62" t="s">
        <v>13213</v>
      </c>
      <c r="C21659" s="550" t="s">
        <v>14810</v>
      </c>
      <c r="D21659" s="739" t="s">
        <v>14811</v>
      </c>
      <c r="E21659" s="551">
        <v>36100</v>
      </c>
      <c r="F21659" s="125"/>
      <c r="G21659" s="125">
        <f t="shared" si="426"/>
        <v>-36100</v>
      </c>
      <c r="H21659" s="704" t="s">
        <v>14431</v>
      </c>
    </row>
    <row r="21660" spans="1:8" ht="15" x14ac:dyDescent="0.2">
      <c r="A21660" s="732">
        <v>45566</v>
      </c>
      <c r="B21660" s="173" t="s">
        <v>12388</v>
      </c>
      <c r="C21660" s="173" t="s">
        <v>11269</v>
      </c>
      <c r="D21660" s="227" t="s">
        <v>14422</v>
      </c>
      <c r="E21660" s="235">
        <v>200000</v>
      </c>
      <c r="F21660" s="235"/>
      <c r="G21660" s="235">
        <f>F21660-E21660</f>
        <v>-200000</v>
      </c>
      <c r="H21660" s="708" t="s">
        <v>14431</v>
      </c>
    </row>
    <row r="21661" spans="1:8" ht="15" x14ac:dyDescent="0.2">
      <c r="A21661" s="732">
        <v>45567</v>
      </c>
      <c r="B21661" s="173" t="s">
        <v>103</v>
      </c>
      <c r="C21661" s="173" t="s">
        <v>793</v>
      </c>
      <c r="D21661" s="227" t="s">
        <v>14423</v>
      </c>
      <c r="E21661" s="235">
        <v>70000</v>
      </c>
      <c r="F21661" s="235"/>
      <c r="G21661" s="235">
        <f>F21661-E21661</f>
        <v>-70000</v>
      </c>
      <c r="H21661" s="708" t="s">
        <v>14431</v>
      </c>
    </row>
    <row r="21662" spans="1:8" ht="15" x14ac:dyDescent="0.2">
      <c r="A21662" s="732">
        <v>45567</v>
      </c>
      <c r="B21662" s="173" t="s">
        <v>13165</v>
      </c>
      <c r="C21662" s="173" t="s">
        <v>14183</v>
      </c>
      <c r="D21662" s="227" t="s">
        <v>14424</v>
      </c>
      <c r="E21662" s="235">
        <v>2000000</v>
      </c>
      <c r="F21662" s="235"/>
      <c r="G21662" s="235">
        <f>F21662-E21662</f>
        <v>-2000000</v>
      </c>
      <c r="H21662" s="708" t="s">
        <v>14431</v>
      </c>
    </row>
    <row r="21663" spans="1:8" ht="15" x14ac:dyDescent="0.2">
      <c r="A21663" s="732">
        <v>45567</v>
      </c>
      <c r="B21663" s="173" t="s">
        <v>11068</v>
      </c>
      <c r="C21663" s="633" t="s">
        <v>12016</v>
      </c>
      <c r="D21663" s="894" t="s">
        <v>14426</v>
      </c>
      <c r="E21663" s="635">
        <v>6290</v>
      </c>
      <c r="F21663" s="235"/>
      <c r="G21663" s="235">
        <f>F21663-E21663</f>
        <v>-6290</v>
      </c>
      <c r="H21663" s="708" t="s">
        <v>14431</v>
      </c>
    </row>
    <row r="21664" spans="1:8" ht="15" x14ac:dyDescent="0.2">
      <c r="A21664" s="732">
        <v>45567</v>
      </c>
      <c r="B21664" s="173" t="s">
        <v>12783</v>
      </c>
      <c r="C21664" s="633" t="s">
        <v>12016</v>
      </c>
      <c r="D21664" s="894" t="s">
        <v>14426</v>
      </c>
      <c r="E21664" s="635">
        <v>13324</v>
      </c>
      <c r="F21664" s="235"/>
      <c r="G21664" s="235">
        <f t="shared" ref="G21664:G21674" si="427">F21664-E21664</f>
        <v>-13324</v>
      </c>
      <c r="H21664" s="708" t="s">
        <v>14431</v>
      </c>
    </row>
    <row r="21665" spans="1:8" ht="15" x14ac:dyDescent="0.2">
      <c r="A21665" s="732">
        <v>45567</v>
      </c>
      <c r="B21665" s="173" t="s">
        <v>12388</v>
      </c>
      <c r="C21665" s="633" t="s">
        <v>12016</v>
      </c>
      <c r="D21665" s="894" t="s">
        <v>14426</v>
      </c>
      <c r="E21665" s="635">
        <v>127755</v>
      </c>
      <c r="F21665" s="235"/>
      <c r="G21665" s="235">
        <f t="shared" si="427"/>
        <v>-127755</v>
      </c>
      <c r="H21665" s="708" t="s">
        <v>14431</v>
      </c>
    </row>
    <row r="21666" spans="1:8" ht="15" x14ac:dyDescent="0.2">
      <c r="A21666" s="732">
        <v>45567</v>
      </c>
      <c r="B21666" s="173" t="s">
        <v>13213</v>
      </c>
      <c r="C21666" s="633" t="s">
        <v>12016</v>
      </c>
      <c r="D21666" s="894" t="s">
        <v>14426</v>
      </c>
      <c r="E21666" s="635">
        <v>51167</v>
      </c>
      <c r="F21666" s="235"/>
      <c r="G21666" s="235">
        <f t="shared" si="427"/>
        <v>-51167</v>
      </c>
      <c r="H21666" s="708" t="s">
        <v>14431</v>
      </c>
    </row>
    <row r="21667" spans="1:8" ht="15" x14ac:dyDescent="0.2">
      <c r="A21667" s="732">
        <v>45567</v>
      </c>
      <c r="B21667" s="173" t="s">
        <v>13418</v>
      </c>
      <c r="C21667" s="633" t="s">
        <v>12016</v>
      </c>
      <c r="D21667" s="894" t="s">
        <v>14426</v>
      </c>
      <c r="E21667" s="635">
        <v>148964</v>
      </c>
      <c r="F21667" s="235"/>
      <c r="G21667" s="235">
        <f t="shared" si="427"/>
        <v>-148964</v>
      </c>
      <c r="H21667" s="708" t="s">
        <v>14431</v>
      </c>
    </row>
    <row r="21668" spans="1:8" ht="15" x14ac:dyDescent="0.2">
      <c r="A21668" s="732">
        <v>45567</v>
      </c>
      <c r="B21668" s="173" t="s">
        <v>13522</v>
      </c>
      <c r="C21668" s="633" t="s">
        <v>12016</v>
      </c>
      <c r="D21668" s="894" t="s">
        <v>14426</v>
      </c>
      <c r="E21668" s="635">
        <v>152500</v>
      </c>
      <c r="F21668" s="235"/>
      <c r="G21668" s="235">
        <f t="shared" si="427"/>
        <v>-152500</v>
      </c>
      <c r="H21668" s="708" t="s">
        <v>14431</v>
      </c>
    </row>
    <row r="21669" spans="1:8" ht="15" x14ac:dyDescent="0.2">
      <c r="A21669" s="732">
        <v>45572</v>
      </c>
      <c r="B21669" s="173" t="s">
        <v>11707</v>
      </c>
      <c r="C21669" s="173" t="s">
        <v>391</v>
      </c>
      <c r="D21669" s="227" t="s">
        <v>14544</v>
      </c>
      <c r="E21669" s="235">
        <v>5000</v>
      </c>
      <c r="F21669" s="235"/>
      <c r="G21669" s="235">
        <f t="shared" si="427"/>
        <v>-5000</v>
      </c>
      <c r="H21669" s="708" t="s">
        <v>14431</v>
      </c>
    </row>
    <row r="21670" spans="1:8" ht="15" x14ac:dyDescent="0.2">
      <c r="A21670" s="732">
        <v>45574</v>
      </c>
      <c r="B21670" s="173" t="s">
        <v>13278</v>
      </c>
      <c r="C21670" s="173" t="s">
        <v>6422</v>
      </c>
      <c r="D21670" s="227" t="s">
        <v>14545</v>
      </c>
      <c r="E21670" s="235">
        <v>200000</v>
      </c>
      <c r="F21670" s="235"/>
      <c r="G21670" s="235">
        <f t="shared" si="427"/>
        <v>-200000</v>
      </c>
      <c r="H21670" s="708" t="s">
        <v>14431</v>
      </c>
    </row>
    <row r="21671" spans="1:8" ht="15" x14ac:dyDescent="0.2">
      <c r="A21671" s="732">
        <v>45575</v>
      </c>
      <c r="B21671" s="173" t="s">
        <v>14546</v>
      </c>
      <c r="C21671" s="173" t="s">
        <v>4321</v>
      </c>
      <c r="D21671" s="227" t="s">
        <v>14547</v>
      </c>
      <c r="E21671" s="235">
        <v>872837</v>
      </c>
      <c r="F21671" s="235"/>
      <c r="G21671" s="235">
        <f t="shared" si="427"/>
        <v>-872837</v>
      </c>
      <c r="H21671" s="708" t="s">
        <v>14431</v>
      </c>
    </row>
    <row r="21672" spans="1:8" ht="15" x14ac:dyDescent="0.2">
      <c r="A21672" s="732">
        <v>45575</v>
      </c>
      <c r="B21672" s="173" t="s">
        <v>13522</v>
      </c>
      <c r="C21672" s="173" t="s">
        <v>14361</v>
      </c>
      <c r="D21672" s="227" t="s">
        <v>14548</v>
      </c>
      <c r="E21672" s="235">
        <v>141000</v>
      </c>
      <c r="F21672" s="235"/>
      <c r="G21672" s="235">
        <f t="shared" si="427"/>
        <v>-141000</v>
      </c>
      <c r="H21672" s="708" t="s">
        <v>14431</v>
      </c>
    </row>
    <row r="21673" spans="1:8" ht="24" x14ac:dyDescent="0.2">
      <c r="A21673" s="732">
        <v>45575</v>
      </c>
      <c r="B21673" s="173" t="s">
        <v>13098</v>
      </c>
      <c r="C21673" s="173" t="s">
        <v>14551</v>
      </c>
      <c r="D21673" s="227" t="s">
        <v>14550</v>
      </c>
      <c r="E21673" s="235">
        <v>1167156</v>
      </c>
      <c r="F21673" s="235"/>
      <c r="G21673" s="235">
        <f t="shared" si="427"/>
        <v>-1167156</v>
      </c>
      <c r="H21673" s="708" t="s">
        <v>14431</v>
      </c>
    </row>
    <row r="21674" spans="1:8" ht="24" x14ac:dyDescent="0.2">
      <c r="A21674" s="732">
        <v>45579</v>
      </c>
      <c r="B21674" s="173" t="s">
        <v>13098</v>
      </c>
      <c r="C21674" s="173" t="s">
        <v>1197</v>
      </c>
      <c r="D21674" s="227" t="s">
        <v>14608</v>
      </c>
      <c r="E21674" s="235">
        <v>3003000</v>
      </c>
      <c r="F21674" s="235"/>
      <c r="G21674" s="235">
        <f t="shared" si="427"/>
        <v>-3003000</v>
      </c>
      <c r="H21674" s="708" t="s">
        <v>14431</v>
      </c>
    </row>
    <row r="21675" spans="1:8" ht="24" x14ac:dyDescent="0.2">
      <c r="A21675" s="732">
        <v>45579</v>
      </c>
      <c r="B21675" s="173" t="s">
        <v>13213</v>
      </c>
      <c r="C21675" s="173" t="s">
        <v>14551</v>
      </c>
      <c r="D21675" s="227" t="s">
        <v>14570</v>
      </c>
      <c r="E21675" s="235">
        <v>4598964</v>
      </c>
      <c r="F21675" s="235"/>
      <c r="G21675" s="235">
        <f t="shared" ref="G21675:G21676" si="428">F21675-E21675</f>
        <v>-4598964</v>
      </c>
      <c r="H21675" s="708" t="s">
        <v>14431</v>
      </c>
    </row>
    <row r="21676" spans="1:8" ht="15" x14ac:dyDescent="0.2">
      <c r="A21676" s="732">
        <v>45580</v>
      </c>
      <c r="B21676" s="173" t="s">
        <v>11068</v>
      </c>
      <c r="C21676" s="173" t="s">
        <v>12433</v>
      </c>
      <c r="D21676" s="227" t="s">
        <v>14609</v>
      </c>
      <c r="E21676" s="235">
        <v>50000</v>
      </c>
      <c r="F21676" s="235"/>
      <c r="G21676" s="235">
        <f t="shared" si="428"/>
        <v>-50000</v>
      </c>
      <c r="H21676" s="708" t="s">
        <v>14431</v>
      </c>
    </row>
    <row r="21677" spans="1:8" ht="15" x14ac:dyDescent="0.2">
      <c r="A21677" s="732">
        <v>45586</v>
      </c>
      <c r="B21677" s="173" t="s">
        <v>3945</v>
      </c>
      <c r="C21677" s="669" t="s">
        <v>3002</v>
      </c>
      <c r="D21677" s="905" t="s">
        <v>14691</v>
      </c>
      <c r="E21677" s="671">
        <v>45000</v>
      </c>
      <c r="F21677" s="235"/>
      <c r="G21677" s="235">
        <f t="shared" ref="G21677:G21680" si="429">F21677-E21677</f>
        <v>-45000</v>
      </c>
      <c r="H21677" s="708" t="s">
        <v>14431</v>
      </c>
    </row>
    <row r="21678" spans="1:8" ht="15" x14ac:dyDescent="0.2">
      <c r="A21678" s="732">
        <v>45586</v>
      </c>
      <c r="B21678" s="173" t="s">
        <v>3944</v>
      </c>
      <c r="C21678" s="669" t="s">
        <v>3002</v>
      </c>
      <c r="D21678" s="905" t="s">
        <v>14691</v>
      </c>
      <c r="E21678" s="671">
        <v>49000</v>
      </c>
      <c r="F21678" s="235"/>
      <c r="G21678" s="235">
        <f t="shared" si="429"/>
        <v>-49000</v>
      </c>
      <c r="H21678" s="708" t="s">
        <v>14431</v>
      </c>
    </row>
    <row r="21679" spans="1:8" ht="15" x14ac:dyDescent="0.2">
      <c r="A21679" s="732">
        <v>45586</v>
      </c>
      <c r="B21679" s="173" t="s">
        <v>37</v>
      </c>
      <c r="C21679" s="669" t="s">
        <v>3002</v>
      </c>
      <c r="D21679" s="905" t="s">
        <v>14691</v>
      </c>
      <c r="E21679" s="671">
        <v>67744.56</v>
      </c>
      <c r="F21679" s="235"/>
      <c r="G21679" s="235">
        <f t="shared" si="429"/>
        <v>-67744.56</v>
      </c>
      <c r="H21679" s="708" t="s">
        <v>14431</v>
      </c>
    </row>
    <row r="21680" spans="1:8" ht="15" x14ac:dyDescent="0.2">
      <c r="A21680" s="732">
        <v>45586</v>
      </c>
      <c r="B21680" s="173" t="s">
        <v>11707</v>
      </c>
      <c r="C21680" s="669" t="s">
        <v>3002</v>
      </c>
      <c r="D21680" s="905" t="s">
        <v>14691</v>
      </c>
      <c r="E21680" s="671">
        <v>30000</v>
      </c>
      <c r="F21680" s="235"/>
      <c r="G21680" s="235">
        <f t="shared" si="429"/>
        <v>-30000</v>
      </c>
      <c r="H21680" s="708" t="s">
        <v>14431</v>
      </c>
    </row>
    <row r="21681" spans="1:8" ht="15" x14ac:dyDescent="0.2">
      <c r="A21681" s="732">
        <v>45586</v>
      </c>
      <c r="B21681" s="173" t="s">
        <v>12594</v>
      </c>
      <c r="C21681" s="669" t="s">
        <v>3002</v>
      </c>
      <c r="D21681" s="905" t="s">
        <v>14691</v>
      </c>
      <c r="E21681" s="671">
        <v>54034</v>
      </c>
      <c r="F21681" s="235"/>
      <c r="G21681" s="235">
        <f t="shared" ref="G21681:G21683" si="430">F21681-E21681</f>
        <v>-54034</v>
      </c>
      <c r="H21681" s="708" t="s">
        <v>14431</v>
      </c>
    </row>
    <row r="21682" spans="1:8" ht="24" x14ac:dyDescent="0.2">
      <c r="A21682" s="732">
        <v>45586</v>
      </c>
      <c r="B21682" s="173" t="s">
        <v>13098</v>
      </c>
      <c r="C21682" s="173" t="s">
        <v>14551</v>
      </c>
      <c r="D21682" s="227" t="s">
        <v>14704</v>
      </c>
      <c r="E21682" s="235">
        <v>291789</v>
      </c>
      <c r="F21682" s="235"/>
      <c r="G21682" s="235">
        <f t="shared" si="430"/>
        <v>-291789</v>
      </c>
      <c r="H21682" s="708" t="s">
        <v>14431</v>
      </c>
    </row>
    <row r="21683" spans="1:8" ht="15" x14ac:dyDescent="0.2">
      <c r="A21683" s="732">
        <v>45593</v>
      </c>
      <c r="B21683" s="173" t="s">
        <v>14575</v>
      </c>
      <c r="C21683" s="173" t="s">
        <v>14796</v>
      </c>
      <c r="D21683" s="227" t="s">
        <v>14797</v>
      </c>
      <c r="E21683" s="235">
        <v>91000</v>
      </c>
      <c r="F21683" s="235"/>
      <c r="G21683" s="235">
        <f t="shared" si="430"/>
        <v>-91000</v>
      </c>
      <c r="H21683" s="708" t="s">
        <v>14431</v>
      </c>
    </row>
    <row r="21684" spans="1:8" ht="24" x14ac:dyDescent="0.2">
      <c r="A21684" s="729">
        <v>45567</v>
      </c>
      <c r="B21684" s="93" t="s">
        <v>14418</v>
      </c>
      <c r="C21684" s="93" t="s">
        <v>558</v>
      </c>
      <c r="D21684" s="800" t="s">
        <v>14419</v>
      </c>
      <c r="E21684" s="175"/>
      <c r="F21684" s="175">
        <v>2000000</v>
      </c>
      <c r="G21684" s="175">
        <f t="shared" ref="G21684:G21685" si="431">F21684-E21684</f>
        <v>2000000</v>
      </c>
      <c r="H21684" s="701" t="s">
        <v>14431</v>
      </c>
    </row>
    <row r="21685" spans="1:8" ht="24" x14ac:dyDescent="0.2">
      <c r="A21685" s="729">
        <v>45567</v>
      </c>
      <c r="B21685" s="93" t="s">
        <v>14418</v>
      </c>
      <c r="C21685" s="93" t="s">
        <v>558</v>
      </c>
      <c r="D21685" s="800" t="s">
        <v>14420</v>
      </c>
      <c r="E21685" s="175"/>
      <c r="F21685" s="175">
        <v>500000</v>
      </c>
      <c r="G21685" s="175">
        <f t="shared" si="431"/>
        <v>500000</v>
      </c>
      <c r="H21685" s="701" t="s">
        <v>14431</v>
      </c>
    </row>
    <row r="21686" spans="1:8" ht="24" x14ac:dyDescent="0.2">
      <c r="A21686" s="729">
        <v>45568</v>
      </c>
      <c r="B21686" s="93" t="s">
        <v>14335</v>
      </c>
      <c r="C21686" s="93" t="s">
        <v>558</v>
      </c>
      <c r="D21686" s="800" t="s">
        <v>14468</v>
      </c>
      <c r="E21686" s="175"/>
      <c r="F21686" s="175">
        <v>500000</v>
      </c>
      <c r="G21686" s="175">
        <f t="shared" ref="G21686" si="432">F21686-E21686</f>
        <v>500000</v>
      </c>
      <c r="H21686" s="701" t="s">
        <v>14431</v>
      </c>
    </row>
    <row r="21687" spans="1:8" ht="17.25" customHeight="1" x14ac:dyDescent="0.2">
      <c r="A21687" s="729">
        <v>45568</v>
      </c>
      <c r="B21687" s="93" t="s">
        <v>14469</v>
      </c>
      <c r="C21687" s="93" t="s">
        <v>558</v>
      </c>
      <c r="D21687" s="800" t="s">
        <v>14470</v>
      </c>
      <c r="E21687" s="175"/>
      <c r="F21687" s="175">
        <v>287787</v>
      </c>
      <c r="G21687" s="175">
        <f t="shared" ref="G21687" si="433">F21687-E21687</f>
        <v>287787</v>
      </c>
      <c r="H21687" s="701" t="s">
        <v>14431</v>
      </c>
    </row>
    <row r="21688" spans="1:8" ht="15" x14ac:dyDescent="0.2">
      <c r="A21688" s="729">
        <v>45568</v>
      </c>
      <c r="B21688" s="93" t="s">
        <v>37</v>
      </c>
      <c r="C21688" s="93" t="s">
        <v>558</v>
      </c>
      <c r="D21688" s="800" t="s">
        <v>14471</v>
      </c>
      <c r="E21688" s="175"/>
      <c r="F21688" s="175">
        <v>280434</v>
      </c>
      <c r="G21688" s="175">
        <f t="shared" ref="G21688" si="434">F21688-E21688</f>
        <v>280434</v>
      </c>
      <c r="H21688" s="701" t="s">
        <v>14431</v>
      </c>
    </row>
    <row r="21689" spans="1:8" ht="15" x14ac:dyDescent="0.2">
      <c r="A21689" s="729">
        <v>45568</v>
      </c>
      <c r="B21689" s="90" t="s">
        <v>14472</v>
      </c>
      <c r="C21689" s="93" t="s">
        <v>558</v>
      </c>
      <c r="D21689" s="799" t="s">
        <v>14487</v>
      </c>
      <c r="E21689" s="91"/>
      <c r="F21689" s="91">
        <v>920000</v>
      </c>
      <c r="G21689" s="175">
        <f t="shared" ref="G21689:G21692" si="435">F21689-E21689</f>
        <v>920000</v>
      </c>
      <c r="H21689" s="701" t="s">
        <v>14431</v>
      </c>
    </row>
    <row r="21690" spans="1:8" ht="15" x14ac:dyDescent="0.2">
      <c r="A21690" s="729">
        <v>45568</v>
      </c>
      <c r="B21690" s="90" t="s">
        <v>14472</v>
      </c>
      <c r="C21690" s="93" t="s">
        <v>558</v>
      </c>
      <c r="D21690" s="799" t="s">
        <v>14487</v>
      </c>
      <c r="E21690" s="91"/>
      <c r="F21690" s="91">
        <v>920000</v>
      </c>
      <c r="G21690" s="175">
        <f t="shared" si="435"/>
        <v>920000</v>
      </c>
      <c r="H21690" s="701" t="s">
        <v>14431</v>
      </c>
    </row>
    <row r="21691" spans="1:8" ht="15" x14ac:dyDescent="0.2">
      <c r="A21691" s="729">
        <v>45568</v>
      </c>
      <c r="B21691" s="90" t="s">
        <v>14472</v>
      </c>
      <c r="C21691" s="93" t="s">
        <v>558</v>
      </c>
      <c r="D21691" s="799" t="s">
        <v>14487</v>
      </c>
      <c r="E21691" s="91"/>
      <c r="F21691" s="91">
        <v>996829</v>
      </c>
      <c r="G21691" s="175">
        <f t="shared" si="435"/>
        <v>996829</v>
      </c>
      <c r="H21691" s="701" t="s">
        <v>14431</v>
      </c>
    </row>
    <row r="21692" spans="1:8" ht="15" x14ac:dyDescent="0.2">
      <c r="A21692" s="729">
        <v>45570</v>
      </c>
      <c r="B21692" s="93" t="s">
        <v>11707</v>
      </c>
      <c r="C21692" s="93" t="s">
        <v>558</v>
      </c>
      <c r="D21692" s="890" t="s">
        <v>14498</v>
      </c>
      <c r="E21692" s="175"/>
      <c r="F21692" s="175">
        <v>1947260</v>
      </c>
      <c r="G21692" s="175">
        <f t="shared" si="435"/>
        <v>1947260</v>
      </c>
      <c r="H21692" s="701" t="s">
        <v>14431</v>
      </c>
    </row>
    <row r="21693" spans="1:8" ht="29.25" customHeight="1" x14ac:dyDescent="0.2">
      <c r="A21693" s="729">
        <v>45570</v>
      </c>
      <c r="B21693" s="93" t="s">
        <v>11707</v>
      </c>
      <c r="C21693" s="93" t="s">
        <v>558</v>
      </c>
      <c r="D21693" s="896" t="s">
        <v>14630</v>
      </c>
      <c r="E21693" s="642">
        <v>24158</v>
      </c>
      <c r="F21693" s="175"/>
      <c r="G21693" s="175">
        <f t="shared" ref="G21693" si="436">F21693-E21693</f>
        <v>-24158</v>
      </c>
      <c r="H21693" s="701" t="s">
        <v>14431</v>
      </c>
    </row>
    <row r="21694" spans="1:8" ht="24" x14ac:dyDescent="0.2">
      <c r="A21694" s="729">
        <v>45575</v>
      </c>
      <c r="B21694" s="93" t="s">
        <v>10890</v>
      </c>
      <c r="C21694" s="93" t="s">
        <v>558</v>
      </c>
      <c r="D21694" s="800" t="s">
        <v>14550</v>
      </c>
      <c r="E21694" s="175"/>
      <c r="F21694" s="175">
        <v>1167156</v>
      </c>
      <c r="G21694" s="175">
        <f t="shared" ref="G21694" si="437">F21694-E21694</f>
        <v>1167156</v>
      </c>
      <c r="H21694" s="701" t="s">
        <v>14431</v>
      </c>
    </row>
    <row r="21695" spans="1:8" ht="15" x14ac:dyDescent="0.2">
      <c r="A21695" s="729">
        <v>45579</v>
      </c>
      <c r="B21695" s="93" t="s">
        <v>13364</v>
      </c>
      <c r="C21695" s="93" t="s">
        <v>558</v>
      </c>
      <c r="D21695" s="800" t="s">
        <v>14567</v>
      </c>
      <c r="E21695" s="175"/>
      <c r="F21695" s="175">
        <v>866522</v>
      </c>
      <c r="G21695" s="175">
        <f t="shared" ref="G21695:G21699" si="438">F21695-E21695</f>
        <v>866522</v>
      </c>
      <c r="H21695" s="701" t="s">
        <v>14431</v>
      </c>
    </row>
    <row r="21696" spans="1:8" ht="24" x14ac:dyDescent="0.2">
      <c r="A21696" s="729">
        <v>45579</v>
      </c>
      <c r="B21696" s="93" t="s">
        <v>12388</v>
      </c>
      <c r="C21696" s="93" t="s">
        <v>558</v>
      </c>
      <c r="D21696" s="800" t="s">
        <v>14568</v>
      </c>
      <c r="E21696" s="175"/>
      <c r="F21696" s="175">
        <v>3003000</v>
      </c>
      <c r="G21696" s="175">
        <f t="shared" si="438"/>
        <v>3003000</v>
      </c>
      <c r="H21696" s="701" t="s">
        <v>14431</v>
      </c>
    </row>
    <row r="21697" spans="1:8" ht="24" x14ac:dyDescent="0.2">
      <c r="A21697" s="729">
        <v>45579</v>
      </c>
      <c r="B21697" s="93" t="s">
        <v>12388</v>
      </c>
      <c r="C21697" s="93" t="s">
        <v>558</v>
      </c>
      <c r="D21697" s="800" t="s">
        <v>14569</v>
      </c>
      <c r="E21697" s="175"/>
      <c r="F21697" s="175">
        <v>3000000</v>
      </c>
      <c r="G21697" s="175">
        <f t="shared" si="438"/>
        <v>3000000</v>
      </c>
      <c r="H21697" s="701" t="s">
        <v>14431</v>
      </c>
    </row>
    <row r="21698" spans="1:8" ht="15" x14ac:dyDescent="0.2">
      <c r="A21698" s="729">
        <v>45579</v>
      </c>
      <c r="B21698" s="93" t="s">
        <v>12388</v>
      </c>
      <c r="C21698" s="93" t="s">
        <v>558</v>
      </c>
      <c r="D21698" s="896" t="s">
        <v>12006</v>
      </c>
      <c r="E21698" s="642">
        <v>10000</v>
      </c>
      <c r="F21698" s="175"/>
      <c r="G21698" s="175">
        <f t="shared" si="438"/>
        <v>-10000</v>
      </c>
      <c r="H21698" s="701" t="s">
        <v>14431</v>
      </c>
    </row>
    <row r="21699" spans="1:8" ht="24" x14ac:dyDescent="0.2">
      <c r="A21699" s="729">
        <v>45579</v>
      </c>
      <c r="B21699" s="93" t="s">
        <v>13213</v>
      </c>
      <c r="C21699" s="93" t="s">
        <v>558</v>
      </c>
      <c r="D21699" s="800" t="s">
        <v>14570</v>
      </c>
      <c r="E21699" s="175"/>
      <c r="F21699" s="175">
        <v>4598964</v>
      </c>
      <c r="G21699" s="175">
        <f t="shared" si="438"/>
        <v>4598964</v>
      </c>
      <c r="H21699" s="701" t="s">
        <v>14431</v>
      </c>
    </row>
    <row r="21700" spans="1:8" ht="15" x14ac:dyDescent="0.2">
      <c r="A21700" s="729">
        <v>45580</v>
      </c>
      <c r="B21700" s="93" t="s">
        <v>14603</v>
      </c>
      <c r="C21700" s="93" t="s">
        <v>558</v>
      </c>
      <c r="D21700" s="800" t="s">
        <v>14610</v>
      </c>
      <c r="E21700" s="175"/>
      <c r="F21700" s="175">
        <v>5370002</v>
      </c>
      <c r="G21700" s="175">
        <f t="shared" ref="G21700:G21701" si="439">F21700-E21700</f>
        <v>5370002</v>
      </c>
      <c r="H21700" s="701" t="s">
        <v>14431</v>
      </c>
    </row>
    <row r="21701" spans="1:8" ht="15" x14ac:dyDescent="0.2">
      <c r="A21701" s="729">
        <v>45583</v>
      </c>
      <c r="B21701" s="93" t="s">
        <v>11707</v>
      </c>
      <c r="C21701" s="93" t="s">
        <v>558</v>
      </c>
      <c r="D21701" s="890" t="s">
        <v>14624</v>
      </c>
      <c r="E21701" s="175"/>
      <c r="F21701" s="175">
        <v>1947260</v>
      </c>
      <c r="G21701" s="175">
        <f t="shared" si="439"/>
        <v>1947260</v>
      </c>
      <c r="H21701" s="701" t="s">
        <v>14431</v>
      </c>
    </row>
    <row r="21702" spans="1:8" ht="15" x14ac:dyDescent="0.2">
      <c r="A21702" s="729">
        <v>45583</v>
      </c>
      <c r="B21702" s="93" t="s">
        <v>14340</v>
      </c>
      <c r="C21702" s="93" t="s">
        <v>558</v>
      </c>
      <c r="D21702" s="890" t="s">
        <v>14625</v>
      </c>
      <c r="E21702" s="175"/>
      <c r="F21702" s="175">
        <v>4009600</v>
      </c>
      <c r="G21702" s="175">
        <f t="shared" ref="G21702:G21703" si="440">F21702-E21702</f>
        <v>4009600</v>
      </c>
      <c r="H21702" s="701" t="s">
        <v>14431</v>
      </c>
    </row>
    <row r="21703" spans="1:8" ht="15" x14ac:dyDescent="0.2">
      <c r="A21703" s="729">
        <v>45587</v>
      </c>
      <c r="B21703" s="93" t="s">
        <v>37</v>
      </c>
      <c r="C21703" s="93" t="s">
        <v>558</v>
      </c>
      <c r="D21703" s="800" t="s">
        <v>14695</v>
      </c>
      <c r="E21703" s="175"/>
      <c r="F21703" s="175">
        <v>280434</v>
      </c>
      <c r="G21703" s="175">
        <f t="shared" si="440"/>
        <v>280434</v>
      </c>
      <c r="H21703" s="701" t="s">
        <v>14431</v>
      </c>
    </row>
    <row r="21704" spans="1:8" ht="24" x14ac:dyDescent="0.2">
      <c r="A21704" s="729">
        <v>45587</v>
      </c>
      <c r="B21704" s="93" t="s">
        <v>13907</v>
      </c>
      <c r="C21704" s="93" t="s">
        <v>558</v>
      </c>
      <c r="D21704" s="800" t="s">
        <v>14701</v>
      </c>
      <c r="E21704" s="175"/>
      <c r="F21704" s="175">
        <v>1423285</v>
      </c>
      <c r="G21704" s="175">
        <f t="shared" ref="G21704:G21710" si="441">F21704-E21704</f>
        <v>1423285</v>
      </c>
      <c r="H21704" s="701" t="s">
        <v>14431</v>
      </c>
    </row>
    <row r="21705" spans="1:8" ht="24" x14ac:dyDescent="0.2">
      <c r="A21705" s="729">
        <v>45587</v>
      </c>
      <c r="B21705" s="93" t="s">
        <v>13213</v>
      </c>
      <c r="C21705" s="93" t="s">
        <v>558</v>
      </c>
      <c r="D21705" s="800" t="s">
        <v>14702</v>
      </c>
      <c r="E21705" s="175"/>
      <c r="F21705" s="175">
        <v>4000000</v>
      </c>
      <c r="G21705" s="175">
        <f t="shared" si="441"/>
        <v>4000000</v>
      </c>
      <c r="H21705" s="701" t="s">
        <v>14431</v>
      </c>
    </row>
    <row r="21706" spans="1:8" ht="15" x14ac:dyDescent="0.2">
      <c r="A21706" s="729">
        <v>45587</v>
      </c>
      <c r="B21706" s="93" t="s">
        <v>13213</v>
      </c>
      <c r="C21706" s="93" t="s">
        <v>558</v>
      </c>
      <c r="D21706" s="896" t="s">
        <v>12006</v>
      </c>
      <c r="E21706" s="642">
        <v>40000</v>
      </c>
      <c r="F21706" s="175"/>
      <c r="G21706" s="175">
        <f t="shared" si="441"/>
        <v>-40000</v>
      </c>
      <c r="H21706" s="701" t="s">
        <v>14431</v>
      </c>
    </row>
    <row r="21707" spans="1:8" ht="24" x14ac:dyDescent="0.2">
      <c r="A21707" s="729">
        <v>45587</v>
      </c>
      <c r="B21707" s="93" t="s">
        <v>13240</v>
      </c>
      <c r="C21707" s="93" t="s">
        <v>558</v>
      </c>
      <c r="D21707" s="800" t="s">
        <v>14703</v>
      </c>
      <c r="E21707" s="175"/>
      <c r="F21707" s="175">
        <v>5707581</v>
      </c>
      <c r="G21707" s="175">
        <f t="shared" si="441"/>
        <v>5707581</v>
      </c>
      <c r="H21707" s="701" t="s">
        <v>14431</v>
      </c>
    </row>
    <row r="21708" spans="1:8" ht="24" x14ac:dyDescent="0.2">
      <c r="A21708" s="729">
        <v>45588</v>
      </c>
      <c r="B21708" s="93" t="s">
        <v>10890</v>
      </c>
      <c r="C21708" s="93" t="s">
        <v>558</v>
      </c>
      <c r="D21708" s="800" t="s">
        <v>14704</v>
      </c>
      <c r="E21708" s="175"/>
      <c r="F21708" s="175">
        <v>291789</v>
      </c>
      <c r="G21708" s="175">
        <f t="shared" si="441"/>
        <v>291789</v>
      </c>
      <c r="H21708" s="701" t="s">
        <v>14431</v>
      </c>
    </row>
    <row r="21709" spans="1:8" ht="24" x14ac:dyDescent="0.2">
      <c r="A21709" s="729">
        <v>45590</v>
      </c>
      <c r="B21709" s="93" t="s">
        <v>13098</v>
      </c>
      <c r="C21709" s="93" t="s">
        <v>558</v>
      </c>
      <c r="D21709" s="800" t="s">
        <v>14721</v>
      </c>
      <c r="E21709" s="175"/>
      <c r="F21709" s="175">
        <v>3348924</v>
      </c>
      <c r="G21709" s="175">
        <f t="shared" si="441"/>
        <v>3348924</v>
      </c>
      <c r="H21709" s="701" t="s">
        <v>14431</v>
      </c>
    </row>
    <row r="21710" spans="1:8" ht="15" x14ac:dyDescent="0.2">
      <c r="A21710" s="729">
        <v>45590</v>
      </c>
      <c r="B21710" s="93" t="s">
        <v>13098</v>
      </c>
      <c r="C21710" s="93" t="s">
        <v>558</v>
      </c>
      <c r="D21710" s="896" t="s">
        <v>12006</v>
      </c>
      <c r="E21710" s="642">
        <v>33489</v>
      </c>
      <c r="F21710" s="175"/>
      <c r="G21710" s="175">
        <f t="shared" si="441"/>
        <v>-33489</v>
      </c>
      <c r="H21710" s="701" t="s">
        <v>14431</v>
      </c>
    </row>
    <row r="21711" spans="1:8" ht="15" x14ac:dyDescent="0.2">
      <c r="A21711" s="729">
        <v>45595</v>
      </c>
      <c r="B21711" s="93" t="s">
        <v>14725</v>
      </c>
      <c r="C21711" s="93" t="s">
        <v>558</v>
      </c>
      <c r="D21711" s="800" t="s">
        <v>14726</v>
      </c>
      <c r="E21711" s="175"/>
      <c r="F21711" s="175">
        <v>500000</v>
      </c>
      <c r="G21711" s="175">
        <f t="shared" ref="G21711:G21712" si="442">F21711-E21711</f>
        <v>500000</v>
      </c>
      <c r="H21711" s="701" t="s">
        <v>14431</v>
      </c>
    </row>
    <row r="21712" spans="1:8" ht="15" x14ac:dyDescent="0.2">
      <c r="A21712" s="733">
        <v>45597</v>
      </c>
      <c r="B21712" s="62" t="s">
        <v>12671</v>
      </c>
      <c r="C21712" s="62" t="s">
        <v>10972</v>
      </c>
      <c r="D21712" s="182" t="s">
        <v>14829</v>
      </c>
      <c r="E21712" s="125">
        <v>200</v>
      </c>
      <c r="F21712" s="125"/>
      <c r="G21712" s="125">
        <f t="shared" si="442"/>
        <v>-200</v>
      </c>
      <c r="H21712" s="704" t="s">
        <v>14854</v>
      </c>
    </row>
    <row r="21713" spans="1:8" ht="15" x14ac:dyDescent="0.2">
      <c r="A21713" s="733">
        <v>45597</v>
      </c>
      <c r="B21713" s="62" t="s">
        <v>13213</v>
      </c>
      <c r="C21713" s="62" t="s">
        <v>5740</v>
      </c>
      <c r="D21713" s="182" t="s">
        <v>14391</v>
      </c>
      <c r="E21713" s="125">
        <v>1600</v>
      </c>
      <c r="F21713" s="125"/>
      <c r="G21713" s="125">
        <f t="shared" ref="G21713:G21724" si="443">F21713-E21713</f>
        <v>-1600</v>
      </c>
      <c r="H21713" s="704" t="s">
        <v>14854</v>
      </c>
    </row>
    <row r="21714" spans="1:8" ht="15" x14ac:dyDescent="0.2">
      <c r="A21714" s="733">
        <v>45597</v>
      </c>
      <c r="B21714" s="62" t="s">
        <v>14235</v>
      </c>
      <c r="C21714" s="62" t="s">
        <v>5740</v>
      </c>
      <c r="D21714" s="182" t="s">
        <v>14706</v>
      </c>
      <c r="E21714" s="125">
        <v>1500</v>
      </c>
      <c r="F21714" s="125"/>
      <c r="G21714" s="125">
        <f t="shared" si="443"/>
        <v>-1500</v>
      </c>
      <c r="H21714" s="704" t="s">
        <v>14854</v>
      </c>
    </row>
    <row r="21715" spans="1:8" ht="15" x14ac:dyDescent="0.2">
      <c r="A21715" s="733">
        <v>45597</v>
      </c>
      <c r="B21715" s="62" t="s">
        <v>14575</v>
      </c>
      <c r="C21715" s="62" t="s">
        <v>5740</v>
      </c>
      <c r="D21715" s="182" t="s">
        <v>14141</v>
      </c>
      <c r="E21715" s="125">
        <v>4000</v>
      </c>
      <c r="F21715" s="125"/>
      <c r="G21715" s="125">
        <f t="shared" si="443"/>
        <v>-4000</v>
      </c>
      <c r="H21715" s="704" t="s">
        <v>14854</v>
      </c>
    </row>
    <row r="21716" spans="1:8" ht="15" x14ac:dyDescent="0.2">
      <c r="A21716" s="733">
        <v>45597</v>
      </c>
      <c r="B21716" s="62" t="s">
        <v>14575</v>
      </c>
      <c r="C21716" s="62" t="s">
        <v>10972</v>
      </c>
      <c r="D21716" s="182" t="s">
        <v>14830</v>
      </c>
      <c r="E21716" s="125">
        <v>18000</v>
      </c>
      <c r="F21716" s="125"/>
      <c r="G21716" s="125">
        <f t="shared" si="443"/>
        <v>-18000</v>
      </c>
      <c r="H21716" s="704" t="s">
        <v>14854</v>
      </c>
    </row>
    <row r="21717" spans="1:8" ht="15" x14ac:dyDescent="0.2">
      <c r="A21717" s="733">
        <v>45597</v>
      </c>
      <c r="B21717" s="62" t="s">
        <v>14575</v>
      </c>
      <c r="C21717" s="62" t="s">
        <v>10972</v>
      </c>
      <c r="D21717" s="182" t="s">
        <v>14831</v>
      </c>
      <c r="E21717" s="125">
        <v>1625</v>
      </c>
      <c r="F21717" s="125"/>
      <c r="G21717" s="125">
        <f t="shared" si="443"/>
        <v>-1625</v>
      </c>
      <c r="H21717" s="704" t="s">
        <v>14854</v>
      </c>
    </row>
    <row r="21718" spans="1:8" ht="15" x14ac:dyDescent="0.2">
      <c r="A21718" s="733">
        <v>45597</v>
      </c>
      <c r="B21718" s="62" t="s">
        <v>13213</v>
      </c>
      <c r="C21718" s="62" t="s">
        <v>285</v>
      </c>
      <c r="D21718" s="182" t="s">
        <v>14832</v>
      </c>
      <c r="E21718" s="125">
        <v>400</v>
      </c>
      <c r="F21718" s="125"/>
      <c r="G21718" s="125">
        <f t="shared" si="443"/>
        <v>-400</v>
      </c>
      <c r="H21718" s="704" t="s">
        <v>14854</v>
      </c>
    </row>
    <row r="21719" spans="1:8" ht="15" x14ac:dyDescent="0.2">
      <c r="A21719" s="733">
        <v>45597</v>
      </c>
      <c r="B21719" s="62" t="s">
        <v>13278</v>
      </c>
      <c r="C21719" s="62" t="s">
        <v>5740</v>
      </c>
      <c r="D21719" s="182" t="s">
        <v>369</v>
      </c>
      <c r="E21719" s="125">
        <v>800</v>
      </c>
      <c r="F21719" s="125"/>
      <c r="G21719" s="125">
        <f t="shared" si="443"/>
        <v>-800</v>
      </c>
      <c r="H21719" s="704" t="s">
        <v>14854</v>
      </c>
    </row>
    <row r="21720" spans="1:8" ht="15" x14ac:dyDescent="0.2">
      <c r="A21720" s="733">
        <v>45597</v>
      </c>
      <c r="B21720" s="62" t="s">
        <v>13213</v>
      </c>
      <c r="C21720" s="62" t="s">
        <v>14833</v>
      </c>
      <c r="D21720" s="182" t="s">
        <v>13573</v>
      </c>
      <c r="E21720" s="125">
        <v>1000</v>
      </c>
      <c r="F21720" s="125"/>
      <c r="G21720" s="125">
        <f t="shared" si="443"/>
        <v>-1000</v>
      </c>
      <c r="H21720" s="704" t="s">
        <v>14854</v>
      </c>
    </row>
    <row r="21721" spans="1:8" ht="15" x14ac:dyDescent="0.2">
      <c r="A21721" s="733">
        <v>45597</v>
      </c>
      <c r="B21721" s="62" t="s">
        <v>13098</v>
      </c>
      <c r="C21721" s="62" t="s">
        <v>391</v>
      </c>
      <c r="D21721" s="182" t="s">
        <v>14834</v>
      </c>
      <c r="E21721" s="125">
        <v>650</v>
      </c>
      <c r="F21721" s="125"/>
      <c r="G21721" s="125">
        <f t="shared" si="443"/>
        <v>-650</v>
      </c>
      <c r="H21721" s="704" t="s">
        <v>14854</v>
      </c>
    </row>
    <row r="21722" spans="1:8" ht="15" x14ac:dyDescent="0.2">
      <c r="A21722" s="733">
        <v>45597</v>
      </c>
      <c r="B21722" s="62" t="s">
        <v>103</v>
      </c>
      <c r="C21722" s="62" t="s">
        <v>391</v>
      </c>
      <c r="D21722" s="182" t="s">
        <v>14835</v>
      </c>
      <c r="E21722" s="125">
        <v>2000</v>
      </c>
      <c r="F21722" s="125"/>
      <c r="G21722" s="125">
        <f t="shared" si="443"/>
        <v>-2000</v>
      </c>
      <c r="H21722" s="704" t="s">
        <v>14854</v>
      </c>
    </row>
    <row r="21723" spans="1:8" ht="15" x14ac:dyDescent="0.2">
      <c r="A21723" s="733">
        <v>45597</v>
      </c>
      <c r="B21723" s="62" t="s">
        <v>14012</v>
      </c>
      <c r="C21723" s="62" t="s">
        <v>10972</v>
      </c>
      <c r="D21723" s="182" t="s">
        <v>14836</v>
      </c>
      <c r="E21723" s="125">
        <v>5000</v>
      </c>
      <c r="F21723" s="125"/>
      <c r="G21723" s="125">
        <f t="shared" si="443"/>
        <v>-5000</v>
      </c>
      <c r="H21723" s="704" t="s">
        <v>14854</v>
      </c>
    </row>
    <row r="21724" spans="1:8" ht="15" x14ac:dyDescent="0.2">
      <c r="A21724" s="733">
        <v>45597</v>
      </c>
      <c r="B21724" s="62" t="s">
        <v>11068</v>
      </c>
      <c r="C21724" s="62" t="s">
        <v>10972</v>
      </c>
      <c r="D21724" s="182" t="s">
        <v>14837</v>
      </c>
      <c r="E21724" s="125">
        <v>25000</v>
      </c>
      <c r="F21724" s="125"/>
      <c r="G21724" s="125">
        <f t="shared" si="443"/>
        <v>-25000</v>
      </c>
      <c r="H21724" s="704" t="s">
        <v>14854</v>
      </c>
    </row>
    <row r="21725" spans="1:8" ht="15" x14ac:dyDescent="0.2">
      <c r="A21725" s="733">
        <v>45597</v>
      </c>
      <c r="B21725" s="62" t="s">
        <v>13213</v>
      </c>
      <c r="C21725" s="669" t="s">
        <v>13319</v>
      </c>
      <c r="D21725" s="905" t="s">
        <v>14813</v>
      </c>
      <c r="E21725" s="671">
        <v>15500</v>
      </c>
      <c r="F21725" s="125"/>
      <c r="G21725" s="125">
        <f t="shared" ref="G21725:G21728" si="444">F21725-E21725</f>
        <v>-15500</v>
      </c>
      <c r="H21725" s="704" t="s">
        <v>14854</v>
      </c>
    </row>
    <row r="21726" spans="1:8" ht="15" x14ac:dyDescent="0.2">
      <c r="A21726" s="733">
        <v>45597</v>
      </c>
      <c r="B21726" s="62" t="s">
        <v>13098</v>
      </c>
      <c r="C21726" s="669" t="s">
        <v>13319</v>
      </c>
      <c r="D21726" s="905" t="s">
        <v>14813</v>
      </c>
      <c r="E21726" s="671">
        <v>15500</v>
      </c>
      <c r="F21726" s="125"/>
      <c r="G21726" s="125">
        <f t="shared" si="444"/>
        <v>-15500</v>
      </c>
      <c r="H21726" s="704" t="s">
        <v>14854</v>
      </c>
    </row>
    <row r="21727" spans="1:8" ht="15" x14ac:dyDescent="0.2">
      <c r="A21727" s="733">
        <v>45597</v>
      </c>
      <c r="B21727" s="62" t="s">
        <v>11068</v>
      </c>
      <c r="C21727" s="669" t="s">
        <v>13319</v>
      </c>
      <c r="D21727" s="905" t="s">
        <v>14813</v>
      </c>
      <c r="E21727" s="671">
        <v>15500</v>
      </c>
      <c r="F21727" s="125"/>
      <c r="G21727" s="125">
        <f t="shared" si="444"/>
        <v>-15500</v>
      </c>
      <c r="H21727" s="704" t="s">
        <v>14854</v>
      </c>
    </row>
    <row r="21728" spans="1:8" ht="15" x14ac:dyDescent="0.2">
      <c r="A21728" s="733">
        <v>45597</v>
      </c>
      <c r="B21728" s="62" t="s">
        <v>11068</v>
      </c>
      <c r="C21728" s="62" t="s">
        <v>10078</v>
      </c>
      <c r="D21728" s="182" t="s">
        <v>14812</v>
      </c>
      <c r="E21728" s="125">
        <v>200000</v>
      </c>
      <c r="F21728" s="125"/>
      <c r="G21728" s="125">
        <f t="shared" si="444"/>
        <v>-200000</v>
      </c>
      <c r="H21728" s="704" t="s">
        <v>14854</v>
      </c>
    </row>
    <row r="21729" spans="1:8" ht="15" x14ac:dyDescent="0.2">
      <c r="A21729" s="733">
        <v>45597</v>
      </c>
      <c r="B21729" s="62" t="s">
        <v>14012</v>
      </c>
      <c r="C21729" s="62" t="s">
        <v>3144</v>
      </c>
      <c r="D21729" s="182" t="s">
        <v>14814</v>
      </c>
      <c r="E21729" s="125">
        <v>240000</v>
      </c>
      <c r="F21729" s="125"/>
      <c r="G21729" s="125">
        <f t="shared" ref="G21729:G21730" si="445">F21729-E21729</f>
        <v>-240000</v>
      </c>
      <c r="H21729" s="704" t="s">
        <v>14854</v>
      </c>
    </row>
    <row r="21730" spans="1:8" ht="15" x14ac:dyDescent="0.2">
      <c r="A21730" s="733">
        <v>45597</v>
      </c>
      <c r="B21730" s="62" t="s">
        <v>14012</v>
      </c>
      <c r="C21730" s="62" t="s">
        <v>3144</v>
      </c>
      <c r="D21730" s="182" t="s">
        <v>14814</v>
      </c>
      <c r="E21730" s="125">
        <v>31500</v>
      </c>
      <c r="F21730" s="125"/>
      <c r="G21730" s="125">
        <f t="shared" si="445"/>
        <v>-31500</v>
      </c>
      <c r="H21730" s="704" t="s">
        <v>14854</v>
      </c>
    </row>
    <row r="21731" spans="1:8" ht="15" x14ac:dyDescent="0.2">
      <c r="A21731" s="733">
        <v>45597</v>
      </c>
      <c r="B21731" s="62" t="s">
        <v>13240</v>
      </c>
      <c r="C21731" s="62" t="s">
        <v>14099</v>
      </c>
      <c r="D21731" s="182" t="s">
        <v>14838</v>
      </c>
      <c r="E21731" s="125">
        <v>300000</v>
      </c>
      <c r="F21731" s="125"/>
      <c r="G21731" s="125">
        <f t="shared" ref="G21731" si="446">F21731-E21731</f>
        <v>-300000</v>
      </c>
      <c r="H21731" s="704" t="s">
        <v>14854</v>
      </c>
    </row>
    <row r="21732" spans="1:8" ht="15" x14ac:dyDescent="0.2">
      <c r="A21732" s="733">
        <v>45597</v>
      </c>
      <c r="B21732" s="62" t="s">
        <v>12671</v>
      </c>
      <c r="C21732" s="62" t="s">
        <v>10972</v>
      </c>
      <c r="D21732" s="182" t="s">
        <v>14261</v>
      </c>
      <c r="E21732" s="125">
        <v>21000</v>
      </c>
      <c r="F21732" s="125"/>
      <c r="G21732" s="125">
        <f t="shared" ref="G21732:G21734" si="447">F21732-E21732</f>
        <v>-21000</v>
      </c>
      <c r="H21732" s="704" t="s">
        <v>14854</v>
      </c>
    </row>
    <row r="21733" spans="1:8" ht="15" x14ac:dyDescent="0.2">
      <c r="A21733" s="733">
        <v>45597</v>
      </c>
      <c r="B21733" s="62" t="s">
        <v>13213</v>
      </c>
      <c r="C21733" s="62" t="s">
        <v>10972</v>
      </c>
      <c r="D21733" s="182" t="s">
        <v>14815</v>
      </c>
      <c r="E21733" s="125">
        <v>8870</v>
      </c>
      <c r="F21733" s="125"/>
      <c r="G21733" s="125">
        <f t="shared" si="447"/>
        <v>-8870</v>
      </c>
      <c r="H21733" s="704" t="s">
        <v>14854</v>
      </c>
    </row>
    <row r="21734" spans="1:8" ht="15" x14ac:dyDescent="0.2">
      <c r="A21734" s="733">
        <v>45597</v>
      </c>
      <c r="B21734" s="62" t="s">
        <v>11068</v>
      </c>
      <c r="C21734" s="62" t="s">
        <v>10972</v>
      </c>
      <c r="D21734" s="182" t="s">
        <v>14798</v>
      </c>
      <c r="E21734" s="125">
        <v>18320</v>
      </c>
      <c r="F21734" s="125"/>
      <c r="G21734" s="125">
        <f t="shared" si="447"/>
        <v>-18320</v>
      </c>
      <c r="H21734" s="704" t="s">
        <v>14854</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14854</v>
      </c>
    </row>
    <row r="21736" spans="1:8" ht="15" x14ac:dyDescent="0.2">
      <c r="A21736" s="733">
        <v>45598</v>
      </c>
      <c r="B21736" s="1047" t="s">
        <v>13213</v>
      </c>
      <c r="C21736" s="1047" t="s">
        <v>793</v>
      </c>
      <c r="D21736" s="1050" t="s">
        <v>14839</v>
      </c>
      <c r="E21736" s="1049">
        <v>27650</v>
      </c>
      <c r="F21736" s="125"/>
      <c r="G21736" s="125">
        <f t="shared" si="448"/>
        <v>-27650</v>
      </c>
      <c r="H21736" s="704" t="s">
        <v>14854</v>
      </c>
    </row>
    <row r="21737" spans="1:8" ht="15" x14ac:dyDescent="0.2">
      <c r="A21737" s="733">
        <v>45598</v>
      </c>
      <c r="B21737" s="62" t="s">
        <v>12388</v>
      </c>
      <c r="C21737" s="62" t="s">
        <v>5740</v>
      </c>
      <c r="D21737" s="182" t="s">
        <v>14840</v>
      </c>
      <c r="E21737" s="125">
        <v>3000</v>
      </c>
      <c r="F21737" s="125"/>
      <c r="G21737" s="125">
        <f t="shared" si="448"/>
        <v>-3000</v>
      </c>
      <c r="H21737" s="704" t="s">
        <v>14854</v>
      </c>
    </row>
    <row r="21738" spans="1:8" ht="15" x14ac:dyDescent="0.2">
      <c r="A21738" s="733">
        <v>45598</v>
      </c>
      <c r="B21738" s="1047" t="s">
        <v>103</v>
      </c>
      <c r="C21738" s="1047" t="s">
        <v>793</v>
      </c>
      <c r="D21738" s="1050" t="s">
        <v>14841</v>
      </c>
      <c r="E21738" s="1049">
        <v>21000</v>
      </c>
      <c r="F21738" s="125"/>
      <c r="G21738" s="125">
        <f t="shared" si="448"/>
        <v>-21000</v>
      </c>
      <c r="H21738" s="704" t="s">
        <v>14854</v>
      </c>
    </row>
    <row r="21739" spans="1:8" ht="15" x14ac:dyDescent="0.2">
      <c r="A21739" s="733">
        <v>45598</v>
      </c>
      <c r="B21739" s="1047" t="s">
        <v>103</v>
      </c>
      <c r="C21739" s="1047" t="s">
        <v>793</v>
      </c>
      <c r="D21739" s="1050" t="s">
        <v>14842</v>
      </c>
      <c r="E21739" s="1049">
        <v>6000</v>
      </c>
      <c r="F21739" s="125"/>
      <c r="G21739" s="125">
        <f t="shared" si="448"/>
        <v>-6000</v>
      </c>
      <c r="H21739" s="704" t="s">
        <v>14854</v>
      </c>
    </row>
    <row r="21740" spans="1:8" ht="15" x14ac:dyDescent="0.2">
      <c r="A21740" s="733">
        <v>45598</v>
      </c>
      <c r="B21740" s="62" t="s">
        <v>103</v>
      </c>
      <c r="C21740" s="62" t="s">
        <v>391</v>
      </c>
      <c r="D21740" s="182" t="s">
        <v>14843</v>
      </c>
      <c r="E21740" s="125">
        <v>2500</v>
      </c>
      <c r="F21740" s="125"/>
      <c r="G21740" s="125">
        <f t="shared" si="448"/>
        <v>-2500</v>
      </c>
      <c r="H21740" s="704" t="s">
        <v>14854</v>
      </c>
    </row>
    <row r="21741" spans="1:8" ht="24" x14ac:dyDescent="0.2">
      <c r="A21741" s="733">
        <v>45598</v>
      </c>
      <c r="B21741" s="62" t="s">
        <v>13522</v>
      </c>
      <c r="C21741" s="62" t="s">
        <v>8064</v>
      </c>
      <c r="D21741" s="182" t="s">
        <v>14844</v>
      </c>
      <c r="E21741" s="125">
        <v>31857</v>
      </c>
      <c r="F21741" s="125"/>
      <c r="G21741" s="125">
        <f t="shared" si="448"/>
        <v>-31857</v>
      </c>
      <c r="H21741" s="704" t="s">
        <v>14854</v>
      </c>
    </row>
    <row r="21742" spans="1:8" ht="15" x14ac:dyDescent="0.2">
      <c r="A21742" s="733">
        <v>45600</v>
      </c>
      <c r="B21742" s="62" t="s">
        <v>9344</v>
      </c>
      <c r="C21742" s="62" t="s">
        <v>5740</v>
      </c>
      <c r="D21742" s="182" t="s">
        <v>733</v>
      </c>
      <c r="E21742" s="125">
        <v>1000</v>
      </c>
      <c r="F21742" s="125"/>
      <c r="G21742" s="125">
        <f t="shared" ref="G21742:G22129" si="449">F21742-E21742</f>
        <v>-1000</v>
      </c>
      <c r="H21742" s="704" t="s">
        <v>14854</v>
      </c>
    </row>
    <row r="21743" spans="1:8" ht="15" x14ac:dyDescent="0.2">
      <c r="A21743" s="733">
        <v>45600</v>
      </c>
      <c r="B21743" s="62" t="s">
        <v>9344</v>
      </c>
      <c r="C21743" s="62" t="s">
        <v>10972</v>
      </c>
      <c r="D21743" s="182" t="s">
        <v>14845</v>
      </c>
      <c r="E21743" s="125">
        <v>2475</v>
      </c>
      <c r="F21743" s="125"/>
      <c r="G21743" s="125">
        <f t="shared" si="449"/>
        <v>-2475</v>
      </c>
      <c r="H21743" s="704" t="s">
        <v>14854</v>
      </c>
    </row>
    <row r="21744" spans="1:8" ht="15" x14ac:dyDescent="0.2">
      <c r="A21744" s="733">
        <v>45600</v>
      </c>
      <c r="B21744" s="62" t="s">
        <v>9344</v>
      </c>
      <c r="C21744" s="62" t="s">
        <v>285</v>
      </c>
      <c r="D21744" s="182" t="s">
        <v>14846</v>
      </c>
      <c r="E21744" s="125">
        <v>1000</v>
      </c>
      <c r="F21744" s="125"/>
      <c r="G21744" s="125">
        <f t="shared" si="449"/>
        <v>-1000</v>
      </c>
      <c r="H21744" s="704" t="s">
        <v>14854</v>
      </c>
    </row>
    <row r="21745" spans="1:8" ht="15" x14ac:dyDescent="0.2">
      <c r="A21745" s="733">
        <v>45600</v>
      </c>
      <c r="B21745" s="62" t="s">
        <v>9344</v>
      </c>
      <c r="C21745" s="62" t="s">
        <v>5740</v>
      </c>
      <c r="D21745" s="182" t="s">
        <v>14847</v>
      </c>
      <c r="E21745" s="125">
        <v>1000</v>
      </c>
      <c r="F21745" s="125"/>
      <c r="G21745" s="125">
        <f t="shared" si="449"/>
        <v>-1000</v>
      </c>
      <c r="H21745" s="704" t="s">
        <v>14854</v>
      </c>
    </row>
    <row r="21746" spans="1:8" ht="15" x14ac:dyDescent="0.2">
      <c r="A21746" s="733">
        <v>45600</v>
      </c>
      <c r="B21746" s="62" t="s">
        <v>103</v>
      </c>
      <c r="C21746" s="62" t="s">
        <v>391</v>
      </c>
      <c r="D21746" s="182" t="s">
        <v>14835</v>
      </c>
      <c r="E21746" s="125">
        <v>3000</v>
      </c>
      <c r="F21746" s="125"/>
      <c r="G21746" s="125">
        <f t="shared" si="449"/>
        <v>-3000</v>
      </c>
      <c r="H21746" s="704" t="s">
        <v>14854</v>
      </c>
    </row>
    <row r="21747" spans="1:8" ht="15" x14ac:dyDescent="0.2">
      <c r="A21747" s="733">
        <v>45600</v>
      </c>
      <c r="B21747" s="62" t="s">
        <v>11707</v>
      </c>
      <c r="C21747" s="62" t="s">
        <v>5740</v>
      </c>
      <c r="D21747" s="182" t="s">
        <v>10325</v>
      </c>
      <c r="E21747" s="125">
        <v>300</v>
      </c>
      <c r="F21747" s="125"/>
      <c r="G21747" s="125">
        <f t="shared" si="449"/>
        <v>-300</v>
      </c>
      <c r="H21747" s="704" t="s">
        <v>14854</v>
      </c>
    </row>
    <row r="21748" spans="1:8" ht="15" x14ac:dyDescent="0.2">
      <c r="A21748" s="733">
        <v>45600</v>
      </c>
      <c r="B21748" s="62" t="s">
        <v>10139</v>
      </c>
      <c r="C21748" s="62" t="s">
        <v>14407</v>
      </c>
      <c r="D21748" s="182" t="s">
        <v>14848</v>
      </c>
      <c r="E21748" s="125">
        <v>6000</v>
      </c>
      <c r="F21748" s="125"/>
      <c r="G21748" s="125">
        <f t="shared" si="449"/>
        <v>-6000</v>
      </c>
      <c r="H21748" s="704" t="s">
        <v>14854</v>
      </c>
    </row>
    <row r="21749" spans="1:8" ht="15" x14ac:dyDescent="0.2">
      <c r="A21749" s="733">
        <v>45600</v>
      </c>
      <c r="B21749" s="62" t="s">
        <v>12262</v>
      </c>
      <c r="C21749" s="62" t="s">
        <v>10972</v>
      </c>
      <c r="D21749" s="182" t="s">
        <v>14849</v>
      </c>
      <c r="E21749" s="125">
        <v>500</v>
      </c>
      <c r="F21749" s="125"/>
      <c r="G21749" s="125">
        <f t="shared" si="449"/>
        <v>-500</v>
      </c>
      <c r="H21749" s="704" t="s">
        <v>14854</v>
      </c>
    </row>
    <row r="21750" spans="1:8" ht="15" x14ac:dyDescent="0.2">
      <c r="A21750" s="733">
        <v>45600</v>
      </c>
      <c r="B21750" s="62" t="s">
        <v>13213</v>
      </c>
      <c r="C21750" s="62" t="s">
        <v>10972</v>
      </c>
      <c r="D21750" s="182" t="s">
        <v>14863</v>
      </c>
      <c r="E21750" s="125">
        <v>7200</v>
      </c>
      <c r="F21750" s="125"/>
      <c r="G21750" s="125">
        <f t="shared" ref="G21750:G21757" si="450">F21750-E21750</f>
        <v>-7200</v>
      </c>
      <c r="H21750" s="704" t="s">
        <v>14854</v>
      </c>
    </row>
    <row r="21751" spans="1:8" ht="15" x14ac:dyDescent="0.2">
      <c r="A21751" s="733">
        <v>45600</v>
      </c>
      <c r="B21751" s="62" t="s">
        <v>14235</v>
      </c>
      <c r="C21751" s="62" t="s">
        <v>10972</v>
      </c>
      <c r="D21751" s="182" t="s">
        <v>14864</v>
      </c>
      <c r="E21751" s="125">
        <v>5800</v>
      </c>
      <c r="F21751" s="125"/>
      <c r="G21751" s="125">
        <f t="shared" si="450"/>
        <v>-5800</v>
      </c>
      <c r="H21751" s="704" t="s">
        <v>14854</v>
      </c>
    </row>
    <row r="21752" spans="1:8" ht="15" x14ac:dyDescent="0.2">
      <c r="A21752" s="733">
        <v>45600</v>
      </c>
      <c r="B21752" s="62" t="s">
        <v>13213</v>
      </c>
      <c r="C21752" s="62" t="s">
        <v>5740</v>
      </c>
      <c r="D21752" s="182" t="s">
        <v>14865</v>
      </c>
      <c r="E21752" s="125">
        <v>3000</v>
      </c>
      <c r="F21752" s="125"/>
      <c r="G21752" s="125">
        <f t="shared" si="450"/>
        <v>-3000</v>
      </c>
      <c r="H21752" s="704" t="s">
        <v>14854</v>
      </c>
    </row>
    <row r="21753" spans="1:8" ht="15" x14ac:dyDescent="0.2">
      <c r="A21753" s="733">
        <v>45600</v>
      </c>
      <c r="B21753" s="62" t="s">
        <v>14575</v>
      </c>
      <c r="C21753" s="62" t="s">
        <v>5740</v>
      </c>
      <c r="D21753" s="182" t="s">
        <v>369</v>
      </c>
      <c r="E21753" s="125">
        <v>800</v>
      </c>
      <c r="F21753" s="125"/>
      <c r="G21753" s="125">
        <f t="shared" si="450"/>
        <v>-800</v>
      </c>
      <c r="H21753" s="704" t="s">
        <v>14854</v>
      </c>
    </row>
    <row r="21754" spans="1:8" ht="15" x14ac:dyDescent="0.2">
      <c r="A21754" s="733">
        <v>45600</v>
      </c>
      <c r="B21754" s="62" t="s">
        <v>12334</v>
      </c>
      <c r="C21754" s="62" t="s">
        <v>14866</v>
      </c>
      <c r="D21754" s="182" t="s">
        <v>14867</v>
      </c>
      <c r="E21754" s="125">
        <v>25000</v>
      </c>
      <c r="F21754" s="125"/>
      <c r="G21754" s="125">
        <f t="shared" si="450"/>
        <v>-25000</v>
      </c>
      <c r="H21754" s="704" t="s">
        <v>14854</v>
      </c>
    </row>
    <row r="21755" spans="1:8" ht="15" x14ac:dyDescent="0.2">
      <c r="A21755" s="733">
        <v>45600</v>
      </c>
      <c r="B21755" s="62" t="s">
        <v>9344</v>
      </c>
      <c r="C21755" s="62" t="s">
        <v>5740</v>
      </c>
      <c r="D21755" s="182" t="s">
        <v>369</v>
      </c>
      <c r="E21755" s="125">
        <v>3500</v>
      </c>
      <c r="F21755" s="125"/>
      <c r="G21755" s="125">
        <f t="shared" si="450"/>
        <v>-3500</v>
      </c>
      <c r="H21755" s="704" t="s">
        <v>14854</v>
      </c>
    </row>
    <row r="21756" spans="1:8" ht="15" x14ac:dyDescent="0.2">
      <c r="A21756" s="733">
        <v>45600</v>
      </c>
      <c r="B21756" s="62" t="s">
        <v>14575</v>
      </c>
      <c r="C21756" s="62" t="s">
        <v>5740</v>
      </c>
      <c r="D21756" s="182" t="s">
        <v>369</v>
      </c>
      <c r="E21756" s="125">
        <v>2800</v>
      </c>
      <c r="F21756" s="125"/>
      <c r="G21756" s="125">
        <f t="shared" si="450"/>
        <v>-2800</v>
      </c>
      <c r="H21756" s="704" t="s">
        <v>14854</v>
      </c>
    </row>
    <row r="21757" spans="1:8" ht="15" x14ac:dyDescent="0.2">
      <c r="A21757" s="733">
        <v>45600</v>
      </c>
      <c r="B21757" s="62" t="s">
        <v>103</v>
      </c>
      <c r="C21757" s="62" t="s">
        <v>391</v>
      </c>
      <c r="D21757" s="182" t="s">
        <v>14868</v>
      </c>
      <c r="E21757" s="125">
        <v>3360</v>
      </c>
      <c r="F21757" s="125"/>
      <c r="G21757" s="125">
        <f t="shared" si="450"/>
        <v>-3360</v>
      </c>
      <c r="H21757" s="704" t="s">
        <v>14854</v>
      </c>
    </row>
    <row r="21758" spans="1:8" ht="15" x14ac:dyDescent="0.2">
      <c r="A21758" s="733">
        <v>45600</v>
      </c>
      <c r="B21758" s="62" t="s">
        <v>13522</v>
      </c>
      <c r="C21758" s="62" t="s">
        <v>10972</v>
      </c>
      <c r="D21758" s="182" t="s">
        <v>14851</v>
      </c>
      <c r="E21758" s="125">
        <v>32000</v>
      </c>
      <c r="F21758" s="125"/>
      <c r="G21758" s="125">
        <f t="shared" ref="G21758:G21759" si="451">F21758-E21758</f>
        <v>-32000</v>
      </c>
      <c r="H21758" s="704" t="s">
        <v>14854</v>
      </c>
    </row>
    <row r="21759" spans="1:8" ht="24" x14ac:dyDescent="0.2">
      <c r="A21759" s="733">
        <v>45600</v>
      </c>
      <c r="B21759" s="62" t="s">
        <v>11068</v>
      </c>
      <c r="C21759" s="62" t="s">
        <v>10972</v>
      </c>
      <c r="D21759" s="182" t="s">
        <v>14852</v>
      </c>
      <c r="E21759" s="125">
        <v>21900</v>
      </c>
      <c r="F21759" s="125"/>
      <c r="G21759" s="125">
        <f t="shared" si="451"/>
        <v>-21900</v>
      </c>
      <c r="H21759" s="704" t="s">
        <v>14854</v>
      </c>
    </row>
    <row r="21760" spans="1:8" ht="24" x14ac:dyDescent="0.2">
      <c r="A21760" s="733">
        <v>45600</v>
      </c>
      <c r="B21760" s="62" t="s">
        <v>11068</v>
      </c>
      <c r="C21760" s="62" t="s">
        <v>13756</v>
      </c>
      <c r="D21760" s="182" t="s">
        <v>14850</v>
      </c>
      <c r="E21760" s="125">
        <v>30000</v>
      </c>
      <c r="F21760" s="125"/>
      <c r="G21760" s="125">
        <f t="shared" si="449"/>
        <v>-30000</v>
      </c>
      <c r="H21760" s="704" t="s">
        <v>14854</v>
      </c>
    </row>
    <row r="21761" spans="1:8" ht="15" x14ac:dyDescent="0.2">
      <c r="A21761" s="733">
        <v>45600</v>
      </c>
      <c r="B21761" s="62" t="s">
        <v>13299</v>
      </c>
      <c r="C21761" s="62" t="s">
        <v>10972</v>
      </c>
      <c r="D21761" s="182" t="s">
        <v>14869</v>
      </c>
      <c r="E21761" s="125">
        <v>50000</v>
      </c>
      <c r="F21761" s="125"/>
      <c r="G21761" s="125">
        <f t="shared" ref="G21761:G21762" si="452">F21761-E21761</f>
        <v>-50000</v>
      </c>
      <c r="H21761" s="704" t="s">
        <v>14854</v>
      </c>
    </row>
    <row r="21762" spans="1:8" ht="15" x14ac:dyDescent="0.2">
      <c r="A21762" s="733">
        <v>45600</v>
      </c>
      <c r="B21762" s="62" t="s">
        <v>12671</v>
      </c>
      <c r="C21762" s="62" t="s">
        <v>3144</v>
      </c>
      <c r="D21762" s="182" t="s">
        <v>14870</v>
      </c>
      <c r="E21762" s="125">
        <v>50000</v>
      </c>
      <c r="F21762" s="125"/>
      <c r="G21762" s="125">
        <f t="shared" si="452"/>
        <v>-50000</v>
      </c>
      <c r="H21762" s="704" t="s">
        <v>14854</v>
      </c>
    </row>
    <row r="21763" spans="1:8" ht="15" x14ac:dyDescent="0.2">
      <c r="A21763" s="733">
        <v>45601</v>
      </c>
      <c r="B21763" s="62" t="s">
        <v>3945</v>
      </c>
      <c r="C21763" s="62" t="s">
        <v>285</v>
      </c>
      <c r="D21763" s="182" t="s">
        <v>14871</v>
      </c>
      <c r="E21763" s="125">
        <v>500</v>
      </c>
      <c r="F21763" s="125"/>
      <c r="G21763" s="125">
        <f t="shared" ref="G21763:G21774" si="453">F21763-E21763</f>
        <v>-500</v>
      </c>
      <c r="H21763" s="704" t="s">
        <v>14854</v>
      </c>
    </row>
    <row r="21764" spans="1:8" ht="15" x14ac:dyDescent="0.2">
      <c r="A21764" s="733">
        <v>45601</v>
      </c>
      <c r="B21764" s="62" t="s">
        <v>14357</v>
      </c>
      <c r="C21764" s="62" t="s">
        <v>10972</v>
      </c>
      <c r="D21764" s="182" t="s">
        <v>14872</v>
      </c>
      <c r="E21764" s="125">
        <v>3300</v>
      </c>
      <c r="F21764" s="125"/>
      <c r="G21764" s="125">
        <f t="shared" si="453"/>
        <v>-3300</v>
      </c>
      <c r="H21764" s="704" t="s">
        <v>14854</v>
      </c>
    </row>
    <row r="21765" spans="1:8" ht="15" x14ac:dyDescent="0.2">
      <c r="A21765" s="733">
        <v>45601</v>
      </c>
      <c r="B21765" s="62" t="s">
        <v>11005</v>
      </c>
      <c r="C21765" s="62" t="s">
        <v>10972</v>
      </c>
      <c r="D21765" s="182" t="s">
        <v>10154</v>
      </c>
      <c r="E21765" s="125">
        <v>2625</v>
      </c>
      <c r="F21765" s="125"/>
      <c r="G21765" s="125">
        <f t="shared" si="453"/>
        <v>-2625</v>
      </c>
      <c r="H21765" s="704" t="s">
        <v>14854</v>
      </c>
    </row>
    <row r="21766" spans="1:8" ht="15" x14ac:dyDescent="0.2">
      <c r="A21766" s="733">
        <v>45601</v>
      </c>
      <c r="B21766" s="62" t="s">
        <v>103</v>
      </c>
      <c r="C21766" s="62" t="s">
        <v>391</v>
      </c>
      <c r="D21766" s="182" t="s">
        <v>14835</v>
      </c>
      <c r="E21766" s="125">
        <v>3000</v>
      </c>
      <c r="F21766" s="125"/>
      <c r="G21766" s="125">
        <f t="shared" si="453"/>
        <v>-3000</v>
      </c>
      <c r="H21766" s="704" t="s">
        <v>14854</v>
      </c>
    </row>
    <row r="21767" spans="1:8" ht="15" x14ac:dyDescent="0.2">
      <c r="A21767" s="733">
        <v>45601</v>
      </c>
      <c r="B21767" s="1047" t="s">
        <v>37</v>
      </c>
      <c r="C21767" s="1047" t="s">
        <v>793</v>
      </c>
      <c r="D21767" s="1050" t="s">
        <v>11813</v>
      </c>
      <c r="E21767" s="1049">
        <v>213333</v>
      </c>
      <c r="F21767" s="125"/>
      <c r="G21767" s="125">
        <f t="shared" si="453"/>
        <v>-213333</v>
      </c>
      <c r="H21767" s="704" t="s">
        <v>14854</v>
      </c>
    </row>
    <row r="21768" spans="1:8" ht="15" x14ac:dyDescent="0.2">
      <c r="A21768" s="733">
        <v>45601</v>
      </c>
      <c r="B21768" s="62" t="s">
        <v>37</v>
      </c>
      <c r="C21768" s="62" t="s">
        <v>10972</v>
      </c>
      <c r="D21768" s="182" t="s">
        <v>14873</v>
      </c>
      <c r="E21768" s="125">
        <v>5000</v>
      </c>
      <c r="F21768" s="125"/>
      <c r="G21768" s="125">
        <f t="shared" si="453"/>
        <v>-5000</v>
      </c>
      <c r="H21768" s="704" t="s">
        <v>14854</v>
      </c>
    </row>
    <row r="21769" spans="1:8" ht="15" x14ac:dyDescent="0.2">
      <c r="A21769" s="733">
        <v>45601</v>
      </c>
      <c r="B21769" s="62" t="s">
        <v>37</v>
      </c>
      <c r="C21769" s="62" t="s">
        <v>391</v>
      </c>
      <c r="D21769" s="182" t="s">
        <v>5754</v>
      </c>
      <c r="E21769" s="125">
        <v>3000</v>
      </c>
      <c r="F21769" s="125"/>
      <c r="G21769" s="125">
        <f t="shared" si="453"/>
        <v>-3000</v>
      </c>
      <c r="H21769" s="704" t="s">
        <v>14854</v>
      </c>
    </row>
    <row r="21770" spans="1:8" ht="15" x14ac:dyDescent="0.2">
      <c r="A21770" s="733">
        <v>45601</v>
      </c>
      <c r="B21770" s="62" t="s">
        <v>25</v>
      </c>
      <c r="C21770" s="62" t="s">
        <v>14874</v>
      </c>
      <c r="D21770" s="182" t="s">
        <v>1916</v>
      </c>
      <c r="E21770" s="125">
        <v>1200</v>
      </c>
      <c r="F21770" s="125"/>
      <c r="G21770" s="125">
        <f t="shared" si="453"/>
        <v>-1200</v>
      </c>
      <c r="H21770" s="704" t="s">
        <v>14854</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14854</v>
      </c>
    </row>
    <row r="21772" spans="1:8" ht="15" x14ac:dyDescent="0.2">
      <c r="A21772" s="733">
        <v>45601</v>
      </c>
      <c r="B21772" s="62" t="s">
        <v>14357</v>
      </c>
      <c r="C21772" s="62" t="s">
        <v>5740</v>
      </c>
      <c r="D21772" s="182" t="s">
        <v>369</v>
      </c>
      <c r="E21772" s="125">
        <v>800</v>
      </c>
      <c r="F21772" s="125"/>
      <c r="G21772" s="125">
        <f t="shared" si="453"/>
        <v>-800</v>
      </c>
      <c r="H21772" s="704" t="s">
        <v>14854</v>
      </c>
    </row>
    <row r="21773" spans="1:8" ht="15" x14ac:dyDescent="0.2">
      <c r="A21773" s="733">
        <v>45601</v>
      </c>
      <c r="B21773" s="62" t="s">
        <v>12388</v>
      </c>
      <c r="C21773" s="62" t="s">
        <v>10972</v>
      </c>
      <c r="D21773" s="182" t="s">
        <v>14875</v>
      </c>
      <c r="E21773" s="125">
        <v>33000</v>
      </c>
      <c r="F21773" s="125"/>
      <c r="G21773" s="125">
        <f t="shared" si="453"/>
        <v>-33000</v>
      </c>
      <c r="H21773" s="704" t="s">
        <v>14854</v>
      </c>
    </row>
    <row r="21774" spans="1:8" ht="15" x14ac:dyDescent="0.2">
      <c r="A21774" s="733">
        <v>45601</v>
      </c>
      <c r="B21774" s="1047" t="s">
        <v>13213</v>
      </c>
      <c r="C21774" s="1047" t="s">
        <v>793</v>
      </c>
      <c r="D21774" s="1050" t="s">
        <v>10737</v>
      </c>
      <c r="E21774" s="1049">
        <v>100500</v>
      </c>
      <c r="F21774" s="125"/>
      <c r="G21774" s="125">
        <f t="shared" si="453"/>
        <v>-100500</v>
      </c>
      <c r="H21774" s="704" t="s">
        <v>14854</v>
      </c>
    </row>
    <row r="21775" spans="1:8" ht="24" x14ac:dyDescent="0.2">
      <c r="A21775" s="733">
        <v>45601</v>
      </c>
      <c r="B21775" s="62" t="s">
        <v>13213</v>
      </c>
      <c r="C21775" s="62" t="s">
        <v>14788</v>
      </c>
      <c r="D21775" s="182" t="s">
        <v>14876</v>
      </c>
      <c r="E21775" s="125">
        <v>123000</v>
      </c>
      <c r="F21775" s="125"/>
      <c r="G21775" s="125">
        <f t="shared" ref="G21775:G21776" si="454">F21775-E21775</f>
        <v>-123000</v>
      </c>
      <c r="H21775" s="704" t="s">
        <v>14854</v>
      </c>
    </row>
    <row r="21776" spans="1:8" ht="15" x14ac:dyDescent="0.2">
      <c r="A21776" s="733">
        <v>45601</v>
      </c>
      <c r="B21776" s="62" t="s">
        <v>13278</v>
      </c>
      <c r="C21776" s="669" t="s">
        <v>483</v>
      </c>
      <c r="D21776" s="905" t="s">
        <v>14877</v>
      </c>
      <c r="E21776" s="671">
        <v>12500</v>
      </c>
      <c r="F21776" s="125"/>
      <c r="G21776" s="125">
        <f t="shared" si="454"/>
        <v>-12500</v>
      </c>
      <c r="H21776" s="704" t="s">
        <v>14854</v>
      </c>
    </row>
    <row r="21777" spans="1:8" ht="15" x14ac:dyDescent="0.2">
      <c r="A21777" s="733">
        <v>45601</v>
      </c>
      <c r="B21777" s="62" t="s">
        <v>10459</v>
      </c>
      <c r="C21777" s="669" t="s">
        <v>483</v>
      </c>
      <c r="D21777" s="905" t="s">
        <v>14877</v>
      </c>
      <c r="E21777" s="671">
        <v>12500</v>
      </c>
      <c r="F21777" s="125"/>
      <c r="G21777" s="125">
        <f t="shared" ref="G21777:G21779" si="455">F21777-E21777</f>
        <v>-12500</v>
      </c>
      <c r="H21777" s="704" t="s">
        <v>14854</v>
      </c>
    </row>
    <row r="21778" spans="1:8" ht="15" x14ac:dyDescent="0.2">
      <c r="A21778" s="733">
        <v>45601</v>
      </c>
      <c r="B21778" s="62" t="s">
        <v>13240</v>
      </c>
      <c r="C21778" s="669" t="s">
        <v>483</v>
      </c>
      <c r="D21778" s="905" t="s">
        <v>14877</v>
      </c>
      <c r="E21778" s="671">
        <v>12500</v>
      </c>
      <c r="F21778" s="125"/>
      <c r="G21778" s="125">
        <f t="shared" si="455"/>
        <v>-12500</v>
      </c>
      <c r="H21778" s="704" t="s">
        <v>14854</v>
      </c>
    </row>
    <row r="21779" spans="1:8" ht="15" x14ac:dyDescent="0.2">
      <c r="A21779" s="733">
        <v>45601</v>
      </c>
      <c r="B21779" s="62" t="s">
        <v>13418</v>
      </c>
      <c r="C21779" s="669" t="s">
        <v>483</v>
      </c>
      <c r="D21779" s="905" t="s">
        <v>14877</v>
      </c>
      <c r="E21779" s="671">
        <v>12500</v>
      </c>
      <c r="F21779" s="125"/>
      <c r="G21779" s="125">
        <f t="shared" si="455"/>
        <v>-12500</v>
      </c>
      <c r="H21779" s="704" t="s">
        <v>14854</v>
      </c>
    </row>
    <row r="21780" spans="1:8" ht="15" x14ac:dyDescent="0.2">
      <c r="A21780" s="733">
        <v>45602</v>
      </c>
      <c r="B21780" s="62" t="s">
        <v>13213</v>
      </c>
      <c r="C21780" s="62" t="s">
        <v>285</v>
      </c>
      <c r="D21780" s="182" t="s">
        <v>14773</v>
      </c>
      <c r="E21780" s="125">
        <v>1000</v>
      </c>
      <c r="F21780" s="125"/>
      <c r="G21780" s="125">
        <f t="shared" ref="G21780:G21800" si="456">F21780-E21780</f>
        <v>-1000</v>
      </c>
      <c r="H21780" s="704" t="s">
        <v>14854</v>
      </c>
    </row>
    <row r="21781" spans="1:8" ht="15" x14ac:dyDescent="0.2">
      <c r="A21781" s="733">
        <v>45601</v>
      </c>
      <c r="B21781" s="62" t="s">
        <v>13213</v>
      </c>
      <c r="C21781" s="62" t="s">
        <v>10972</v>
      </c>
      <c r="D21781" s="182" t="s">
        <v>14878</v>
      </c>
      <c r="E21781" s="125">
        <v>5150</v>
      </c>
      <c r="F21781" s="125"/>
      <c r="G21781" s="125">
        <f t="shared" si="456"/>
        <v>-5150</v>
      </c>
      <c r="H21781" s="704" t="s">
        <v>14854</v>
      </c>
    </row>
    <row r="21782" spans="1:8" ht="15" x14ac:dyDescent="0.2">
      <c r="A21782" s="733">
        <v>45601</v>
      </c>
      <c r="B21782" s="62" t="s">
        <v>14357</v>
      </c>
      <c r="C21782" s="62" t="s">
        <v>10972</v>
      </c>
      <c r="D21782" s="182" t="s">
        <v>14879</v>
      </c>
      <c r="E21782" s="125">
        <v>3550</v>
      </c>
      <c r="F21782" s="125"/>
      <c r="G21782" s="125">
        <f t="shared" si="456"/>
        <v>-3550</v>
      </c>
      <c r="H21782" s="704" t="s">
        <v>14854</v>
      </c>
    </row>
    <row r="21783" spans="1:8" ht="15" x14ac:dyDescent="0.2">
      <c r="A21783" s="733">
        <v>45601</v>
      </c>
      <c r="B21783" s="62" t="s">
        <v>11068</v>
      </c>
      <c r="C21783" s="62" t="s">
        <v>10972</v>
      </c>
      <c r="D21783" s="182" t="s">
        <v>14880</v>
      </c>
      <c r="E21783" s="125">
        <v>1500</v>
      </c>
      <c r="F21783" s="125"/>
      <c r="G21783" s="125">
        <f t="shared" si="456"/>
        <v>-1500</v>
      </c>
      <c r="H21783" s="704" t="s">
        <v>14854</v>
      </c>
    </row>
    <row r="21784" spans="1:8" ht="15" x14ac:dyDescent="0.2">
      <c r="A21784" s="733">
        <v>45601</v>
      </c>
      <c r="B21784" s="62" t="s">
        <v>14012</v>
      </c>
      <c r="C21784" s="62" t="s">
        <v>5740</v>
      </c>
      <c r="D21784" s="182" t="s">
        <v>14881</v>
      </c>
      <c r="E21784" s="125">
        <v>470</v>
      </c>
      <c r="F21784" s="125"/>
      <c r="G21784" s="125">
        <f t="shared" si="456"/>
        <v>-470</v>
      </c>
      <c r="H21784" s="704" t="s">
        <v>14854</v>
      </c>
    </row>
    <row r="21785" spans="1:8" ht="15" x14ac:dyDescent="0.2">
      <c r="A21785" s="733">
        <v>45601</v>
      </c>
      <c r="B21785" s="62" t="s">
        <v>15011</v>
      </c>
      <c r="C21785" s="62" t="s">
        <v>5740</v>
      </c>
      <c r="D21785" s="182" t="s">
        <v>369</v>
      </c>
      <c r="E21785" s="125">
        <v>1050</v>
      </c>
      <c r="F21785" s="125"/>
      <c r="G21785" s="125">
        <f t="shared" si="456"/>
        <v>-1050</v>
      </c>
      <c r="H21785" s="704" t="s">
        <v>14854</v>
      </c>
    </row>
    <row r="21786" spans="1:8" ht="15" x14ac:dyDescent="0.2">
      <c r="A21786" s="733">
        <v>45602</v>
      </c>
      <c r="B21786" s="62" t="s">
        <v>12594</v>
      </c>
      <c r="C21786" s="62" t="s">
        <v>10972</v>
      </c>
      <c r="D21786" s="182" t="s">
        <v>14882</v>
      </c>
      <c r="E21786" s="125">
        <v>3000</v>
      </c>
      <c r="F21786" s="125"/>
      <c r="G21786" s="125">
        <f t="shared" si="456"/>
        <v>-3000</v>
      </c>
      <c r="H21786" s="704" t="s">
        <v>14854</v>
      </c>
    </row>
    <row r="21787" spans="1:8" ht="15" x14ac:dyDescent="0.2">
      <c r="A21787" s="733">
        <v>45602</v>
      </c>
      <c r="B21787" s="1047" t="s">
        <v>12594</v>
      </c>
      <c r="C21787" s="1047" t="s">
        <v>793</v>
      </c>
      <c r="D21787" s="1050" t="s">
        <v>14883</v>
      </c>
      <c r="E21787" s="1049">
        <v>93960</v>
      </c>
      <c r="F21787" s="125"/>
      <c r="G21787" s="125">
        <f t="shared" si="456"/>
        <v>-93960</v>
      </c>
      <c r="H21787" s="704" t="s">
        <v>14854</v>
      </c>
    </row>
    <row r="21788" spans="1:8" ht="15" x14ac:dyDescent="0.2">
      <c r="A21788" s="733">
        <v>45602</v>
      </c>
      <c r="B21788" s="62" t="s">
        <v>12594</v>
      </c>
      <c r="C21788" s="62" t="s">
        <v>285</v>
      </c>
      <c r="D21788" s="182" t="s">
        <v>14884</v>
      </c>
      <c r="E21788" s="125">
        <v>1200</v>
      </c>
      <c r="F21788" s="125"/>
      <c r="G21788" s="125">
        <f t="shared" si="456"/>
        <v>-1200</v>
      </c>
      <c r="H21788" s="704" t="s">
        <v>14854</v>
      </c>
    </row>
    <row r="21789" spans="1:8" ht="15" x14ac:dyDescent="0.2">
      <c r="A21789" s="733">
        <v>45602</v>
      </c>
      <c r="B21789" s="62" t="s">
        <v>14603</v>
      </c>
      <c r="C21789" s="62" t="s">
        <v>10972</v>
      </c>
      <c r="D21789" s="182" t="s">
        <v>14885</v>
      </c>
      <c r="E21789" s="125">
        <v>25000</v>
      </c>
      <c r="F21789" s="125"/>
      <c r="G21789" s="125">
        <f t="shared" si="456"/>
        <v>-25000</v>
      </c>
      <c r="H21789" s="704" t="s">
        <v>14854</v>
      </c>
    </row>
    <row r="21790" spans="1:8" ht="15" x14ac:dyDescent="0.2">
      <c r="A21790" s="733">
        <v>45602</v>
      </c>
      <c r="B21790" s="62" t="s">
        <v>11068</v>
      </c>
      <c r="C21790" s="62" t="s">
        <v>5740</v>
      </c>
      <c r="D21790" s="182" t="s">
        <v>369</v>
      </c>
      <c r="E21790" s="125">
        <v>1900</v>
      </c>
      <c r="F21790" s="125"/>
      <c r="G21790" s="125">
        <f t="shared" si="456"/>
        <v>-1900</v>
      </c>
      <c r="H21790" s="704" t="s">
        <v>14854</v>
      </c>
    </row>
    <row r="21791" spans="1:8" ht="15" x14ac:dyDescent="0.2">
      <c r="A21791" s="733">
        <v>45602</v>
      </c>
      <c r="B21791" s="62" t="s">
        <v>14575</v>
      </c>
      <c r="C21791" s="62" t="s">
        <v>10972</v>
      </c>
      <c r="D21791" s="182" t="s">
        <v>13069</v>
      </c>
      <c r="E21791" s="125">
        <v>15500</v>
      </c>
      <c r="F21791" s="125"/>
      <c r="G21791" s="125">
        <f t="shared" si="456"/>
        <v>-15500</v>
      </c>
      <c r="H21791" s="704" t="s">
        <v>14854</v>
      </c>
    </row>
    <row r="21792" spans="1:8" ht="15" x14ac:dyDescent="0.2">
      <c r="A21792" s="733">
        <v>45602</v>
      </c>
      <c r="B21792" s="62" t="s">
        <v>12388</v>
      </c>
      <c r="C21792" s="62" t="s">
        <v>10972</v>
      </c>
      <c r="D21792" s="182" t="s">
        <v>14886</v>
      </c>
      <c r="E21792" s="125">
        <v>1150</v>
      </c>
      <c r="F21792" s="125"/>
      <c r="G21792" s="125">
        <f t="shared" si="456"/>
        <v>-1150</v>
      </c>
      <c r="H21792" s="704" t="s">
        <v>14854</v>
      </c>
    </row>
    <row r="21793" spans="1:8" ht="15" x14ac:dyDescent="0.2">
      <c r="A21793" s="733">
        <v>45602</v>
      </c>
      <c r="B21793" s="62" t="s">
        <v>13213</v>
      </c>
      <c r="C21793" s="62" t="s">
        <v>5740</v>
      </c>
      <c r="D21793" s="182" t="s">
        <v>369</v>
      </c>
      <c r="E21793" s="125">
        <v>1500</v>
      </c>
      <c r="F21793" s="125"/>
      <c r="G21793" s="125">
        <f t="shared" si="456"/>
        <v>-1500</v>
      </c>
      <c r="H21793" s="704" t="s">
        <v>14854</v>
      </c>
    </row>
    <row r="21794" spans="1:8" ht="15" x14ac:dyDescent="0.2">
      <c r="A21794" s="733">
        <v>45602</v>
      </c>
      <c r="B21794" s="62" t="s">
        <v>12262</v>
      </c>
      <c r="C21794" s="62" t="s">
        <v>3883</v>
      </c>
      <c r="D21794" s="182" t="s">
        <v>14887</v>
      </c>
      <c r="E21794" s="125">
        <v>40000</v>
      </c>
      <c r="F21794" s="125"/>
      <c r="G21794" s="125">
        <f t="shared" si="456"/>
        <v>-40000</v>
      </c>
      <c r="H21794" s="704" t="s">
        <v>14854</v>
      </c>
    </row>
    <row r="21795" spans="1:8" ht="15" x14ac:dyDescent="0.2">
      <c r="A21795" s="733">
        <v>45602</v>
      </c>
      <c r="B21795" s="1047" t="s">
        <v>103</v>
      </c>
      <c r="C21795" s="1047" t="s">
        <v>793</v>
      </c>
      <c r="D21795" s="1050" t="s">
        <v>14888</v>
      </c>
      <c r="E21795" s="1049">
        <v>141100</v>
      </c>
      <c r="F21795" s="125"/>
      <c r="G21795" s="125">
        <f t="shared" si="456"/>
        <v>-141100</v>
      </c>
      <c r="H21795" s="704" t="s">
        <v>14854</v>
      </c>
    </row>
    <row r="21796" spans="1:8" ht="15" x14ac:dyDescent="0.2">
      <c r="A21796" s="733">
        <v>45602</v>
      </c>
      <c r="B21796" s="62" t="s">
        <v>13278</v>
      </c>
      <c r="C21796" s="62" t="s">
        <v>12605</v>
      </c>
      <c r="D21796" s="182" t="s">
        <v>1156</v>
      </c>
      <c r="E21796" s="125">
        <v>25000</v>
      </c>
      <c r="F21796" s="125"/>
      <c r="G21796" s="125">
        <f t="shared" si="456"/>
        <v>-25000</v>
      </c>
      <c r="H21796" s="704" t="s">
        <v>14854</v>
      </c>
    </row>
    <row r="21797" spans="1:8" ht="15" x14ac:dyDescent="0.2">
      <c r="A21797" s="733">
        <v>45602</v>
      </c>
      <c r="B21797" s="1047" t="s">
        <v>14725</v>
      </c>
      <c r="C21797" s="1047" t="s">
        <v>793</v>
      </c>
      <c r="D21797" s="1050" t="s">
        <v>14889</v>
      </c>
      <c r="E21797" s="1049">
        <v>103291.93548387097</v>
      </c>
      <c r="F21797" s="125"/>
      <c r="G21797" s="125">
        <f t="shared" si="456"/>
        <v>-103291.93548387097</v>
      </c>
      <c r="H21797" s="704" t="s">
        <v>14854</v>
      </c>
    </row>
    <row r="21798" spans="1:8" ht="15" x14ac:dyDescent="0.2">
      <c r="A21798" s="733">
        <v>45602</v>
      </c>
      <c r="B21798" s="1047" t="s">
        <v>13213</v>
      </c>
      <c r="C21798" s="1047" t="s">
        <v>793</v>
      </c>
      <c r="D21798" s="1050" t="s">
        <v>14890</v>
      </c>
      <c r="E21798" s="1049">
        <v>43400</v>
      </c>
      <c r="F21798" s="125"/>
      <c r="G21798" s="125">
        <f t="shared" si="456"/>
        <v>-43400</v>
      </c>
      <c r="H21798" s="704" t="s">
        <v>14854</v>
      </c>
    </row>
    <row r="21799" spans="1:8" ht="15" x14ac:dyDescent="0.2">
      <c r="A21799" s="733">
        <v>45602</v>
      </c>
      <c r="B21799" s="62" t="s">
        <v>103</v>
      </c>
      <c r="C21799" s="62" t="s">
        <v>391</v>
      </c>
      <c r="D21799" s="182" t="s">
        <v>14891</v>
      </c>
      <c r="E21799" s="125">
        <v>500</v>
      </c>
      <c r="F21799" s="125"/>
      <c r="G21799" s="125">
        <f t="shared" si="456"/>
        <v>-500</v>
      </c>
      <c r="H21799" s="704" t="s">
        <v>14854</v>
      </c>
    </row>
    <row r="21800" spans="1:8" ht="15" x14ac:dyDescent="0.2">
      <c r="A21800" s="733">
        <v>45602</v>
      </c>
      <c r="B21800" s="62" t="s">
        <v>103</v>
      </c>
      <c r="C21800" s="62" t="s">
        <v>391</v>
      </c>
      <c r="D21800" s="182" t="s">
        <v>10199</v>
      </c>
      <c r="E21800" s="125">
        <v>2000</v>
      </c>
      <c r="F21800" s="125"/>
      <c r="G21800" s="125">
        <f t="shared" si="456"/>
        <v>-2000</v>
      </c>
      <c r="H21800" s="704" t="s">
        <v>14854</v>
      </c>
    </row>
    <row r="21801" spans="1:8" ht="15" x14ac:dyDescent="0.2">
      <c r="A21801" s="733">
        <v>45602</v>
      </c>
      <c r="B21801" s="62" t="s">
        <v>11068</v>
      </c>
      <c r="C21801" s="669" t="s">
        <v>1062</v>
      </c>
      <c r="D21801" s="905" t="s">
        <v>14892</v>
      </c>
      <c r="E21801" s="671">
        <v>100000</v>
      </c>
      <c r="F21801" s="125"/>
      <c r="G21801" s="125">
        <f t="shared" ref="G21801" si="457">F21801-E21801</f>
        <v>-100000</v>
      </c>
      <c r="H21801" s="704" t="s">
        <v>14854</v>
      </c>
    </row>
    <row r="21802" spans="1:8" ht="15" x14ac:dyDescent="0.2">
      <c r="A21802" s="733">
        <v>45602</v>
      </c>
      <c r="B21802" s="62" t="s">
        <v>13213</v>
      </c>
      <c r="C21802" s="669" t="s">
        <v>1062</v>
      </c>
      <c r="D21802" s="905" t="s">
        <v>14892</v>
      </c>
      <c r="E21802" s="671">
        <v>100000</v>
      </c>
      <c r="F21802" s="125"/>
      <c r="G21802" s="125">
        <f t="shared" ref="G21802:G21805" si="458">F21802-E21802</f>
        <v>-100000</v>
      </c>
      <c r="H21802" s="704" t="s">
        <v>14854</v>
      </c>
    </row>
    <row r="21803" spans="1:8" ht="15" x14ac:dyDescent="0.2">
      <c r="A21803" s="733">
        <v>45602</v>
      </c>
      <c r="B21803" s="62" t="s">
        <v>14575</v>
      </c>
      <c r="C21803" s="669" t="s">
        <v>1062</v>
      </c>
      <c r="D21803" s="905" t="s">
        <v>14892</v>
      </c>
      <c r="E21803" s="671">
        <v>100000</v>
      </c>
      <c r="F21803" s="125"/>
      <c r="G21803" s="125">
        <f t="shared" si="458"/>
        <v>-100000</v>
      </c>
      <c r="H21803" s="704" t="s">
        <v>14854</v>
      </c>
    </row>
    <row r="21804" spans="1:8" ht="15" x14ac:dyDescent="0.2">
      <c r="A21804" s="733">
        <v>45602</v>
      </c>
      <c r="B21804" s="62" t="s">
        <v>14357</v>
      </c>
      <c r="C21804" s="669" t="s">
        <v>1062</v>
      </c>
      <c r="D21804" s="905" t="s">
        <v>14892</v>
      </c>
      <c r="E21804" s="671">
        <v>100000</v>
      </c>
      <c r="F21804" s="125"/>
      <c r="G21804" s="125">
        <f t="shared" si="458"/>
        <v>-100000</v>
      </c>
      <c r="H21804" s="704" t="s">
        <v>14854</v>
      </c>
    </row>
    <row r="21805" spans="1:8" ht="15" x14ac:dyDescent="0.2">
      <c r="A21805" s="733">
        <v>45602</v>
      </c>
      <c r="B21805" s="62" t="s">
        <v>14235</v>
      </c>
      <c r="C21805" s="669" t="s">
        <v>1062</v>
      </c>
      <c r="D21805" s="905" t="s">
        <v>14892</v>
      </c>
      <c r="E21805" s="671">
        <v>100000</v>
      </c>
      <c r="F21805" s="125"/>
      <c r="G21805" s="125">
        <f t="shared" si="458"/>
        <v>-100000</v>
      </c>
      <c r="H21805" s="704" t="s">
        <v>14854</v>
      </c>
    </row>
    <row r="21806" spans="1:8" ht="15" x14ac:dyDescent="0.2">
      <c r="A21806" s="733">
        <v>45602</v>
      </c>
      <c r="B21806" s="62" t="s">
        <v>25</v>
      </c>
      <c r="C21806" s="62" t="s">
        <v>7593</v>
      </c>
      <c r="D21806" s="182" t="s">
        <v>14893</v>
      </c>
      <c r="E21806" s="125">
        <v>170000</v>
      </c>
      <c r="F21806" s="125"/>
      <c r="G21806" s="125">
        <f t="shared" ref="G21806:G21807" si="459">F21806-E21806</f>
        <v>-170000</v>
      </c>
      <c r="H21806" s="704" t="s">
        <v>14854</v>
      </c>
    </row>
    <row r="21807" spans="1:8" ht="15" x14ac:dyDescent="0.2">
      <c r="A21807" s="733">
        <v>45602</v>
      </c>
      <c r="B21807" s="62" t="s">
        <v>13213</v>
      </c>
      <c r="C21807" s="62" t="s">
        <v>285</v>
      </c>
      <c r="D21807" s="182" t="s">
        <v>14894</v>
      </c>
      <c r="E21807" s="125">
        <v>20000</v>
      </c>
      <c r="F21807" s="125"/>
      <c r="G21807" s="125">
        <f t="shared" si="459"/>
        <v>-20000</v>
      </c>
      <c r="H21807" s="704" t="s">
        <v>14854</v>
      </c>
    </row>
    <row r="21808" spans="1:8" ht="15" x14ac:dyDescent="0.2">
      <c r="A21808" s="733">
        <v>45602</v>
      </c>
      <c r="B21808" s="62" t="s">
        <v>12388</v>
      </c>
      <c r="C21808" s="62" t="s">
        <v>285</v>
      </c>
      <c r="D21808" s="182" t="s">
        <v>14894</v>
      </c>
      <c r="E21808" s="125">
        <v>20000</v>
      </c>
      <c r="F21808" s="125"/>
      <c r="G21808" s="125">
        <f t="shared" ref="G21808:G21810" si="460">F21808-E21808</f>
        <v>-20000</v>
      </c>
      <c r="H21808" s="704" t="s">
        <v>14854</v>
      </c>
    </row>
    <row r="21809" spans="1:8" ht="15" x14ac:dyDescent="0.2">
      <c r="A21809" s="733">
        <v>45602</v>
      </c>
      <c r="B21809" s="62" t="s">
        <v>13098</v>
      </c>
      <c r="C21809" s="62" t="s">
        <v>285</v>
      </c>
      <c r="D21809" s="182" t="s">
        <v>14894</v>
      </c>
      <c r="E21809" s="125">
        <v>20000</v>
      </c>
      <c r="F21809" s="125"/>
      <c r="G21809" s="125">
        <f t="shared" si="460"/>
        <v>-20000</v>
      </c>
      <c r="H21809" s="704" t="s">
        <v>14854</v>
      </c>
    </row>
    <row r="21810" spans="1:8" ht="15" x14ac:dyDescent="0.2">
      <c r="A21810" s="733">
        <v>45602</v>
      </c>
      <c r="B21810" s="62" t="s">
        <v>14480</v>
      </c>
      <c r="C21810" s="62" t="s">
        <v>285</v>
      </c>
      <c r="D21810" s="182" t="s">
        <v>14894</v>
      </c>
      <c r="E21810" s="125">
        <v>20000</v>
      </c>
      <c r="F21810" s="125"/>
      <c r="G21810" s="125">
        <f t="shared" si="460"/>
        <v>-20000</v>
      </c>
      <c r="H21810" s="704" t="s">
        <v>14854</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14854</v>
      </c>
    </row>
    <row r="21812" spans="1:8" ht="15" x14ac:dyDescent="0.2">
      <c r="A21812" s="733">
        <v>45602</v>
      </c>
      <c r="B21812" s="1047" t="s">
        <v>10167</v>
      </c>
      <c r="C21812" s="1047" t="s">
        <v>793</v>
      </c>
      <c r="D21812" s="1050" t="s">
        <v>8421</v>
      </c>
      <c r="E21812" s="1049">
        <v>5000</v>
      </c>
      <c r="F21812" s="125"/>
      <c r="G21812" s="125">
        <f t="shared" si="461"/>
        <v>-5000</v>
      </c>
      <c r="H21812" s="704" t="s">
        <v>14854</v>
      </c>
    </row>
    <row r="21813" spans="1:8" ht="15" x14ac:dyDescent="0.2">
      <c r="A21813" s="733">
        <v>45602</v>
      </c>
      <c r="B21813" s="1047" t="s">
        <v>13213</v>
      </c>
      <c r="C21813" s="1047" t="s">
        <v>793</v>
      </c>
      <c r="D21813" s="1050" t="s">
        <v>12183</v>
      </c>
      <c r="E21813" s="1049">
        <v>50000</v>
      </c>
      <c r="F21813" s="125"/>
      <c r="G21813" s="125">
        <f t="shared" si="461"/>
        <v>-50000</v>
      </c>
      <c r="H21813" s="704" t="s">
        <v>14854</v>
      </c>
    </row>
    <row r="21814" spans="1:8" ht="15" x14ac:dyDescent="0.2">
      <c r="A21814" s="733">
        <v>45602</v>
      </c>
      <c r="B21814" s="1047" t="s">
        <v>25</v>
      </c>
      <c r="C21814" s="1047" t="s">
        <v>793</v>
      </c>
      <c r="D21814" s="1050" t="s">
        <v>12790</v>
      </c>
      <c r="E21814" s="1049">
        <v>105000</v>
      </c>
      <c r="F21814" s="125"/>
      <c r="G21814" s="125">
        <f t="shared" si="461"/>
        <v>-105000</v>
      </c>
      <c r="H21814" s="704" t="s">
        <v>14854</v>
      </c>
    </row>
    <row r="21815" spans="1:8" ht="15" x14ac:dyDescent="0.2">
      <c r="A21815" s="733">
        <v>45603</v>
      </c>
      <c r="B21815" s="62" t="s">
        <v>14575</v>
      </c>
      <c r="C21815" s="62" t="s">
        <v>10972</v>
      </c>
      <c r="D21815" s="182" t="s">
        <v>14895</v>
      </c>
      <c r="E21815" s="125">
        <v>14000</v>
      </c>
      <c r="F21815" s="125"/>
      <c r="G21815" s="125">
        <f t="shared" ref="G21815:G21832" si="462">F21815-E21815</f>
        <v>-14000</v>
      </c>
      <c r="H21815" s="704" t="s">
        <v>14854</v>
      </c>
    </row>
    <row r="21816" spans="1:8" ht="15" x14ac:dyDescent="0.2">
      <c r="A21816" s="733">
        <v>45603</v>
      </c>
      <c r="B21816" s="62" t="s">
        <v>14575</v>
      </c>
      <c r="C21816" s="62" t="s">
        <v>5740</v>
      </c>
      <c r="D21816" s="182" t="s">
        <v>369</v>
      </c>
      <c r="E21816" s="125">
        <v>1500</v>
      </c>
      <c r="F21816" s="125"/>
      <c r="G21816" s="125">
        <f t="shared" si="462"/>
        <v>-1500</v>
      </c>
      <c r="H21816" s="704" t="s">
        <v>14854</v>
      </c>
    </row>
    <row r="21817" spans="1:8" ht="15" x14ac:dyDescent="0.2">
      <c r="A21817" s="733">
        <v>45603</v>
      </c>
      <c r="B21817" s="62" t="s">
        <v>103</v>
      </c>
      <c r="C21817" s="62" t="s">
        <v>391</v>
      </c>
      <c r="D21817" s="182" t="s">
        <v>10199</v>
      </c>
      <c r="E21817" s="125">
        <v>3000</v>
      </c>
      <c r="F21817" s="125"/>
      <c r="G21817" s="125">
        <f t="shared" si="462"/>
        <v>-3000</v>
      </c>
      <c r="H21817" s="704" t="s">
        <v>14854</v>
      </c>
    </row>
    <row r="21818" spans="1:8" ht="15" x14ac:dyDescent="0.2">
      <c r="A21818" s="733">
        <v>45603</v>
      </c>
      <c r="B21818" s="62" t="s">
        <v>11068</v>
      </c>
      <c r="C21818" s="62" t="s">
        <v>5740</v>
      </c>
      <c r="D21818" s="182" t="s">
        <v>369</v>
      </c>
      <c r="E21818" s="125">
        <v>1500</v>
      </c>
      <c r="F21818" s="125"/>
      <c r="G21818" s="125">
        <f t="shared" si="462"/>
        <v>-1500</v>
      </c>
      <c r="H21818" s="704" t="s">
        <v>14854</v>
      </c>
    </row>
    <row r="21819" spans="1:8" ht="15" x14ac:dyDescent="0.2">
      <c r="A21819" s="733">
        <v>45603</v>
      </c>
      <c r="B21819" s="62" t="s">
        <v>13213</v>
      </c>
      <c r="C21819" s="62" t="s">
        <v>5740</v>
      </c>
      <c r="D21819" s="182" t="s">
        <v>369</v>
      </c>
      <c r="E21819" s="125">
        <v>700</v>
      </c>
      <c r="F21819" s="125"/>
      <c r="G21819" s="125">
        <f t="shared" si="462"/>
        <v>-700</v>
      </c>
      <c r="H21819" s="704" t="s">
        <v>14854</v>
      </c>
    </row>
    <row r="21820" spans="1:8" ht="15" x14ac:dyDescent="0.2">
      <c r="A21820" s="733">
        <v>45603</v>
      </c>
      <c r="B21820" s="1047" t="s">
        <v>12671</v>
      </c>
      <c r="C21820" s="1047" t="s">
        <v>793</v>
      </c>
      <c r="D21820" s="1050" t="s">
        <v>14896</v>
      </c>
      <c r="E21820" s="1049">
        <v>49350</v>
      </c>
      <c r="F21820" s="125"/>
      <c r="G21820" s="125">
        <f t="shared" si="462"/>
        <v>-49350</v>
      </c>
      <c r="H21820" s="704" t="s">
        <v>14854</v>
      </c>
    </row>
    <row r="21821" spans="1:8" ht="15" x14ac:dyDescent="0.2">
      <c r="A21821" s="733">
        <v>45603</v>
      </c>
      <c r="B21821" s="62" t="s">
        <v>14575</v>
      </c>
      <c r="C21821" s="62" t="s">
        <v>10972</v>
      </c>
      <c r="D21821" s="182" t="s">
        <v>14897</v>
      </c>
      <c r="E21821" s="125">
        <v>8700</v>
      </c>
      <c r="F21821" s="125"/>
      <c r="G21821" s="125">
        <f t="shared" si="462"/>
        <v>-8700</v>
      </c>
      <c r="H21821" s="704" t="s">
        <v>14854</v>
      </c>
    </row>
    <row r="21822" spans="1:8" ht="15" x14ac:dyDescent="0.2">
      <c r="A21822" s="733">
        <v>45603</v>
      </c>
      <c r="B21822" s="62" t="s">
        <v>12388</v>
      </c>
      <c r="C21822" s="62" t="s">
        <v>10972</v>
      </c>
      <c r="D21822" s="182" t="s">
        <v>14898</v>
      </c>
      <c r="E21822" s="125">
        <v>1300</v>
      </c>
      <c r="F21822" s="125"/>
      <c r="G21822" s="125">
        <f t="shared" si="462"/>
        <v>-1300</v>
      </c>
      <c r="H21822" s="704" t="s">
        <v>14854</v>
      </c>
    </row>
    <row r="21823" spans="1:8" ht="15" x14ac:dyDescent="0.2">
      <c r="A21823" s="733">
        <v>45603</v>
      </c>
      <c r="B21823" s="62" t="s">
        <v>14575</v>
      </c>
      <c r="C21823" s="62" t="s">
        <v>5740</v>
      </c>
      <c r="D21823" s="182" t="s">
        <v>10325</v>
      </c>
      <c r="E21823" s="125">
        <v>250</v>
      </c>
      <c r="F21823" s="125"/>
      <c r="G21823" s="125">
        <f t="shared" si="462"/>
        <v>-250</v>
      </c>
      <c r="H21823" s="704" t="s">
        <v>14854</v>
      </c>
    </row>
    <row r="21824" spans="1:8" ht="15" x14ac:dyDescent="0.2">
      <c r="A21824" s="733">
        <v>45603</v>
      </c>
      <c r="B21824" s="62" t="s">
        <v>13213</v>
      </c>
      <c r="C21824" s="62" t="s">
        <v>10972</v>
      </c>
      <c r="D21824" s="182" t="s">
        <v>14899</v>
      </c>
      <c r="E21824" s="125">
        <v>24000</v>
      </c>
      <c r="F21824" s="125"/>
      <c r="G21824" s="125">
        <f t="shared" si="462"/>
        <v>-24000</v>
      </c>
      <c r="H21824" s="704" t="s">
        <v>14854</v>
      </c>
    </row>
    <row r="21825" spans="1:8" ht="15" x14ac:dyDescent="0.2">
      <c r="A21825" s="733">
        <v>45603</v>
      </c>
      <c r="B21825" s="1047" t="s">
        <v>13213</v>
      </c>
      <c r="C21825" s="1047" t="s">
        <v>793</v>
      </c>
      <c r="D21825" s="1050" t="s">
        <v>14900</v>
      </c>
      <c r="E21825" s="1049">
        <v>162930</v>
      </c>
      <c r="F21825" s="125"/>
      <c r="G21825" s="125">
        <f t="shared" si="462"/>
        <v>-162930</v>
      </c>
      <c r="H21825" s="704" t="s">
        <v>14854</v>
      </c>
    </row>
    <row r="21826" spans="1:8" ht="15" x14ac:dyDescent="0.2">
      <c r="A21826" s="733">
        <v>45603</v>
      </c>
      <c r="B21826" s="62" t="s">
        <v>14575</v>
      </c>
      <c r="C21826" s="62" t="s">
        <v>10972</v>
      </c>
      <c r="D21826" s="182" t="s">
        <v>14901</v>
      </c>
      <c r="E21826" s="125">
        <v>600</v>
      </c>
      <c r="F21826" s="125"/>
      <c r="G21826" s="125">
        <f t="shared" si="462"/>
        <v>-600</v>
      </c>
      <c r="H21826" s="704" t="s">
        <v>14854</v>
      </c>
    </row>
    <row r="21827" spans="1:8" ht="15" x14ac:dyDescent="0.2">
      <c r="A21827" s="733">
        <v>45603</v>
      </c>
      <c r="B21827" s="1047" t="s">
        <v>12388</v>
      </c>
      <c r="C21827" s="1047" t="s">
        <v>793</v>
      </c>
      <c r="D21827" s="1050" t="s">
        <v>14902</v>
      </c>
      <c r="E21827" s="1049">
        <v>87900</v>
      </c>
      <c r="F21827" s="125"/>
      <c r="G21827" s="125">
        <f t="shared" si="462"/>
        <v>-87900</v>
      </c>
      <c r="H21827" s="704" t="s">
        <v>14854</v>
      </c>
    </row>
    <row r="21828" spans="1:8" ht="15" x14ac:dyDescent="0.2">
      <c r="A21828" s="733">
        <v>45603</v>
      </c>
      <c r="B21828" s="1047" t="s">
        <v>12334</v>
      </c>
      <c r="C21828" s="1047" t="s">
        <v>793</v>
      </c>
      <c r="D21828" s="1050" t="s">
        <v>14903</v>
      </c>
      <c r="E21828" s="1049">
        <v>50000</v>
      </c>
      <c r="F21828" s="125"/>
      <c r="G21828" s="125">
        <f t="shared" si="462"/>
        <v>-50000</v>
      </c>
      <c r="H21828" s="704" t="s">
        <v>14854</v>
      </c>
    </row>
    <row r="21829" spans="1:8" ht="15" x14ac:dyDescent="0.2">
      <c r="A21829" s="733">
        <v>45603</v>
      </c>
      <c r="B21829" s="1047" t="s">
        <v>12594</v>
      </c>
      <c r="C21829" s="1047" t="s">
        <v>793</v>
      </c>
      <c r="D21829" s="1050" t="s">
        <v>14904</v>
      </c>
      <c r="E21829" s="1049">
        <v>79390</v>
      </c>
      <c r="F21829" s="125"/>
      <c r="G21829" s="125">
        <f t="shared" si="462"/>
        <v>-79390</v>
      </c>
      <c r="H21829" s="704" t="s">
        <v>14854</v>
      </c>
    </row>
    <row r="21830" spans="1:8" ht="15" x14ac:dyDescent="0.2">
      <c r="A21830" s="733">
        <v>45603</v>
      </c>
      <c r="B21830" s="1047" t="s">
        <v>103</v>
      </c>
      <c r="C21830" s="1047" t="s">
        <v>793</v>
      </c>
      <c r="D21830" s="1050" t="s">
        <v>14905</v>
      </c>
      <c r="E21830" s="1049">
        <v>102000</v>
      </c>
      <c r="F21830" s="125"/>
      <c r="G21830" s="125">
        <f t="shared" si="462"/>
        <v>-102000</v>
      </c>
      <c r="H21830" s="704" t="s">
        <v>14854</v>
      </c>
    </row>
    <row r="21831" spans="1:8" ht="15" x14ac:dyDescent="0.2">
      <c r="A21831" s="733">
        <v>45603</v>
      </c>
      <c r="B21831" s="1047" t="s">
        <v>3945</v>
      </c>
      <c r="C21831" s="1047" t="s">
        <v>793</v>
      </c>
      <c r="D21831" s="1050" t="s">
        <v>8420</v>
      </c>
      <c r="E21831" s="1049">
        <v>28000</v>
      </c>
      <c r="F21831" s="125"/>
      <c r="G21831" s="125">
        <f t="shared" si="462"/>
        <v>-28000</v>
      </c>
      <c r="H21831" s="704" t="s">
        <v>14854</v>
      </c>
    </row>
    <row r="21832" spans="1:8" ht="15" x14ac:dyDescent="0.2">
      <c r="A21832" s="733">
        <v>45603</v>
      </c>
      <c r="B21832" s="1047" t="s">
        <v>11068</v>
      </c>
      <c r="C21832" s="1047" t="s">
        <v>793</v>
      </c>
      <c r="D21832" s="1050" t="s">
        <v>6701</v>
      </c>
      <c r="E21832" s="1049">
        <v>57500</v>
      </c>
      <c r="F21832" s="125"/>
      <c r="G21832" s="125">
        <f t="shared" si="462"/>
        <v>-57500</v>
      </c>
      <c r="H21832" s="704" t="s">
        <v>14854</v>
      </c>
    </row>
    <row r="21833" spans="1:8" ht="15" x14ac:dyDescent="0.2">
      <c r="A21833" s="733">
        <v>45603</v>
      </c>
      <c r="B21833" s="62" t="s">
        <v>12388</v>
      </c>
      <c r="C21833" s="62" t="s">
        <v>14382</v>
      </c>
      <c r="D21833" s="182" t="s">
        <v>14906</v>
      </c>
      <c r="E21833" s="125">
        <v>500000</v>
      </c>
      <c r="F21833" s="125"/>
      <c r="G21833" s="125">
        <f t="shared" ref="G21833" si="463">F21833-E21833</f>
        <v>-500000</v>
      </c>
      <c r="H21833" s="704" t="s">
        <v>14854</v>
      </c>
    </row>
    <row r="21834" spans="1:8" ht="15" x14ac:dyDescent="0.2">
      <c r="A21834" s="733">
        <v>45603</v>
      </c>
      <c r="B21834" s="62" t="s">
        <v>11068</v>
      </c>
      <c r="C21834" s="669" t="s">
        <v>8384</v>
      </c>
      <c r="D21834" s="905" t="s">
        <v>14910</v>
      </c>
      <c r="E21834" s="671">
        <v>500000</v>
      </c>
      <c r="F21834" s="125"/>
      <c r="G21834" s="125">
        <f t="shared" ref="G21834:G21840" si="464">F21834-E21834</f>
        <v>-500000</v>
      </c>
      <c r="H21834" s="704" t="s">
        <v>14854</v>
      </c>
    </row>
    <row r="21835" spans="1:8" ht="15" x14ac:dyDescent="0.2">
      <c r="A21835" s="733">
        <v>45603</v>
      </c>
      <c r="B21835" s="62" t="s">
        <v>12671</v>
      </c>
      <c r="C21835" s="669" t="s">
        <v>8384</v>
      </c>
      <c r="D21835" s="905" t="s">
        <v>14910</v>
      </c>
      <c r="E21835" s="671">
        <v>500000</v>
      </c>
      <c r="F21835" s="125"/>
      <c r="G21835" s="125">
        <f t="shared" ref="G21835:G21837" si="465">F21835-E21835</f>
        <v>-500000</v>
      </c>
      <c r="H21835" s="704" t="s">
        <v>14854</v>
      </c>
    </row>
    <row r="21836" spans="1:8" ht="15" x14ac:dyDescent="0.2">
      <c r="A21836" s="733">
        <v>45603</v>
      </c>
      <c r="B21836" s="62" t="s">
        <v>14480</v>
      </c>
      <c r="C21836" s="669" t="s">
        <v>8384</v>
      </c>
      <c r="D21836" s="905" t="s">
        <v>14910</v>
      </c>
      <c r="E21836" s="671">
        <v>200000</v>
      </c>
      <c r="F21836" s="125"/>
      <c r="G21836" s="125">
        <f t="shared" si="465"/>
        <v>-200000</v>
      </c>
      <c r="H21836" s="704" t="s">
        <v>14854</v>
      </c>
    </row>
    <row r="21837" spans="1:8" ht="15" x14ac:dyDescent="0.2">
      <c r="A21837" s="733">
        <v>45603</v>
      </c>
      <c r="B21837" s="62" t="s">
        <v>14575</v>
      </c>
      <c r="C21837" s="669" t="s">
        <v>8384</v>
      </c>
      <c r="D21837" s="905" t="s">
        <v>14910</v>
      </c>
      <c r="E21837" s="671">
        <v>300000</v>
      </c>
      <c r="F21837" s="125"/>
      <c r="G21837" s="125">
        <f t="shared" si="465"/>
        <v>-300000</v>
      </c>
      <c r="H21837" s="704" t="s">
        <v>14854</v>
      </c>
    </row>
    <row r="21838" spans="1:8" ht="15" x14ac:dyDescent="0.2">
      <c r="A21838" s="733">
        <v>45603</v>
      </c>
      <c r="B21838" s="62" t="s">
        <v>13213</v>
      </c>
      <c r="C21838" s="62" t="s">
        <v>3144</v>
      </c>
      <c r="D21838" s="182" t="s">
        <v>14907</v>
      </c>
      <c r="E21838" s="125">
        <v>45000</v>
      </c>
      <c r="F21838" s="125"/>
      <c r="G21838" s="125">
        <f t="shared" si="464"/>
        <v>-45000</v>
      </c>
      <c r="H21838" s="704" t="s">
        <v>14854</v>
      </c>
    </row>
    <row r="21839" spans="1:8" ht="15" x14ac:dyDescent="0.2">
      <c r="A21839" s="733">
        <v>45603</v>
      </c>
      <c r="B21839" s="1047" t="s">
        <v>3944</v>
      </c>
      <c r="C21839" s="1047" t="s">
        <v>1229</v>
      </c>
      <c r="D21839" s="1050" t="s">
        <v>14908</v>
      </c>
      <c r="E21839" s="1049">
        <v>121060</v>
      </c>
      <c r="F21839" s="125"/>
      <c r="G21839" s="125">
        <f t="shared" si="464"/>
        <v>-121060</v>
      </c>
      <c r="H21839" s="704" t="s">
        <v>14854</v>
      </c>
    </row>
    <row r="21840" spans="1:8" ht="15" x14ac:dyDescent="0.2">
      <c r="A21840" s="733">
        <v>45603</v>
      </c>
      <c r="B21840" s="1047" t="s">
        <v>13165</v>
      </c>
      <c r="C21840" s="1047" t="s">
        <v>1229</v>
      </c>
      <c r="D21840" s="1050" t="s">
        <v>14909</v>
      </c>
      <c r="E21840" s="1049">
        <v>110000</v>
      </c>
      <c r="F21840" s="125"/>
      <c r="G21840" s="125">
        <f t="shared" si="464"/>
        <v>-110000</v>
      </c>
      <c r="H21840" s="704" t="s">
        <v>14854</v>
      </c>
    </row>
    <row r="21841" spans="1:8" ht="15" x14ac:dyDescent="0.2">
      <c r="A21841" s="733">
        <v>45604</v>
      </c>
      <c r="B21841" s="1047" t="s">
        <v>11068</v>
      </c>
      <c r="C21841" s="1047" t="s">
        <v>793</v>
      </c>
      <c r="D21841" s="1050" t="s">
        <v>14911</v>
      </c>
      <c r="E21841" s="1049">
        <v>102750</v>
      </c>
      <c r="F21841" s="125"/>
      <c r="G21841" s="125">
        <f t="shared" ref="G21841:G21844" si="466">F21841-E21841</f>
        <v>-102750</v>
      </c>
      <c r="H21841" s="704" t="s">
        <v>14854</v>
      </c>
    </row>
    <row r="21842" spans="1:8" ht="15" x14ac:dyDescent="0.2">
      <c r="A21842" s="733">
        <v>45604</v>
      </c>
      <c r="B21842" s="1047" t="s">
        <v>13213</v>
      </c>
      <c r="C21842" s="1047" t="s">
        <v>793</v>
      </c>
      <c r="D21842" s="1050" t="s">
        <v>11015</v>
      </c>
      <c r="E21842" s="1049">
        <v>46300</v>
      </c>
      <c r="F21842" s="125"/>
      <c r="G21842" s="125">
        <f t="shared" si="466"/>
        <v>-46300</v>
      </c>
      <c r="H21842" s="704" t="s">
        <v>14854</v>
      </c>
    </row>
    <row r="21843" spans="1:8" ht="15" x14ac:dyDescent="0.2">
      <c r="A21843" s="733">
        <v>45604</v>
      </c>
      <c r="B21843" s="1047" t="s">
        <v>13240</v>
      </c>
      <c r="C21843" s="1047" t="s">
        <v>793</v>
      </c>
      <c r="D21843" s="1050" t="s">
        <v>14542</v>
      </c>
      <c r="E21843" s="1049">
        <v>32780</v>
      </c>
      <c r="F21843" s="125"/>
      <c r="G21843" s="125">
        <f t="shared" si="466"/>
        <v>-32780</v>
      </c>
      <c r="H21843" s="704" t="s">
        <v>14854</v>
      </c>
    </row>
    <row r="21844" spans="1:8" ht="15" x14ac:dyDescent="0.2">
      <c r="A21844" s="733">
        <v>45604</v>
      </c>
      <c r="B21844" s="1047" t="s">
        <v>12334</v>
      </c>
      <c r="C21844" s="1047" t="s">
        <v>793</v>
      </c>
      <c r="D21844" s="1050" t="s">
        <v>14912</v>
      </c>
      <c r="E21844" s="1049">
        <v>78760</v>
      </c>
      <c r="F21844" s="125"/>
      <c r="G21844" s="125">
        <f t="shared" si="466"/>
        <v>-78760</v>
      </c>
      <c r="H21844" s="704" t="s">
        <v>14854</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14854</v>
      </c>
    </row>
    <row r="21846" spans="1:8" ht="15" x14ac:dyDescent="0.2">
      <c r="A21846" s="733">
        <v>45604</v>
      </c>
      <c r="B21846" s="62" t="s">
        <v>13098</v>
      </c>
      <c r="C21846" s="1094" t="s">
        <v>14921</v>
      </c>
      <c r="D21846" s="923" t="s">
        <v>14950</v>
      </c>
      <c r="E21846" s="1096">
        <v>25000</v>
      </c>
      <c r="F21846" s="125"/>
      <c r="G21846" s="125">
        <f t="shared" si="467"/>
        <v>-25000</v>
      </c>
      <c r="H21846" s="704" t="s">
        <v>14854</v>
      </c>
    </row>
    <row r="21847" spans="1:8" ht="15" x14ac:dyDescent="0.2">
      <c r="A21847" s="733">
        <v>45604</v>
      </c>
      <c r="B21847" s="62" t="s">
        <v>13213</v>
      </c>
      <c r="C21847" s="1094" t="s">
        <v>14921</v>
      </c>
      <c r="D21847" s="923" t="s">
        <v>14950</v>
      </c>
      <c r="E21847" s="1096">
        <v>25000</v>
      </c>
      <c r="F21847" s="125"/>
      <c r="G21847" s="125">
        <f t="shared" si="467"/>
        <v>-25000</v>
      </c>
      <c r="H21847" s="704" t="s">
        <v>14854</v>
      </c>
    </row>
    <row r="21848" spans="1:8" ht="15" x14ac:dyDescent="0.2">
      <c r="A21848" s="733">
        <v>45604</v>
      </c>
      <c r="B21848" s="62" t="s">
        <v>12671</v>
      </c>
      <c r="C21848" s="1094" t="s">
        <v>14921</v>
      </c>
      <c r="D21848" s="923" t="s">
        <v>14950</v>
      </c>
      <c r="E21848" s="1096">
        <v>20000</v>
      </c>
      <c r="F21848" s="125"/>
      <c r="G21848" s="125">
        <f t="shared" si="467"/>
        <v>-20000</v>
      </c>
      <c r="H21848" s="704" t="s">
        <v>14854</v>
      </c>
    </row>
    <row r="21849" spans="1:8" ht="15" x14ac:dyDescent="0.2">
      <c r="A21849" s="733">
        <v>45604</v>
      </c>
      <c r="B21849" s="62" t="s">
        <v>12334</v>
      </c>
      <c r="C21849" s="62" t="s">
        <v>285</v>
      </c>
      <c r="D21849" s="182" t="s">
        <v>14922</v>
      </c>
      <c r="E21849" s="125">
        <v>5000</v>
      </c>
      <c r="F21849" s="125"/>
      <c r="G21849" s="125">
        <f t="shared" si="467"/>
        <v>-5000</v>
      </c>
      <c r="H21849" s="704" t="s">
        <v>14854</v>
      </c>
    </row>
    <row r="21850" spans="1:8" ht="15" x14ac:dyDescent="0.2">
      <c r="A21850" s="733">
        <v>45604</v>
      </c>
      <c r="B21850" s="1047" t="s">
        <v>11707</v>
      </c>
      <c r="C21850" s="1047" t="s">
        <v>793</v>
      </c>
      <c r="D21850" s="1050" t="s">
        <v>12373</v>
      </c>
      <c r="E21850" s="1049">
        <v>819290</v>
      </c>
      <c r="F21850" s="125"/>
      <c r="G21850" s="125">
        <f t="shared" si="467"/>
        <v>-819290</v>
      </c>
      <c r="H21850" s="704" t="s">
        <v>14854</v>
      </c>
    </row>
    <row r="21851" spans="1:8" ht="15" x14ac:dyDescent="0.2">
      <c r="A21851" s="733">
        <v>45604</v>
      </c>
      <c r="B21851" s="62" t="s">
        <v>11068</v>
      </c>
      <c r="C21851" s="62" t="s">
        <v>10972</v>
      </c>
      <c r="D21851" s="182" t="s">
        <v>14923</v>
      </c>
      <c r="E21851" s="125">
        <v>6420</v>
      </c>
      <c r="F21851" s="125"/>
      <c r="G21851" s="125">
        <f t="shared" si="467"/>
        <v>-6420</v>
      </c>
      <c r="H21851" s="704" t="s">
        <v>14854</v>
      </c>
    </row>
    <row r="21852" spans="1:8" ht="15" x14ac:dyDescent="0.2">
      <c r="A21852" s="733">
        <v>45604</v>
      </c>
      <c r="B21852" s="62" t="s">
        <v>11707</v>
      </c>
      <c r="C21852" s="62" t="s">
        <v>1494</v>
      </c>
      <c r="D21852" s="182" t="s">
        <v>14924</v>
      </c>
      <c r="E21852" s="125">
        <v>1800</v>
      </c>
      <c r="F21852" s="125"/>
      <c r="G21852" s="125">
        <f t="shared" si="467"/>
        <v>-1800</v>
      </c>
      <c r="H21852" s="704" t="s">
        <v>14854</v>
      </c>
    </row>
    <row r="21853" spans="1:8" ht="15" x14ac:dyDescent="0.2">
      <c r="A21853" s="733">
        <v>45604</v>
      </c>
      <c r="B21853" s="62" t="s">
        <v>11707</v>
      </c>
      <c r="C21853" s="62" t="s">
        <v>10972</v>
      </c>
      <c r="D21853" s="182" t="s">
        <v>14925</v>
      </c>
      <c r="E21853" s="125">
        <v>5000</v>
      </c>
      <c r="F21853" s="125"/>
      <c r="G21853" s="125">
        <f t="shared" si="467"/>
        <v>-5000</v>
      </c>
      <c r="H21853" s="704" t="s">
        <v>14854</v>
      </c>
    </row>
    <row r="21854" spans="1:8" ht="15" x14ac:dyDescent="0.2">
      <c r="A21854" s="733">
        <v>45604</v>
      </c>
      <c r="B21854" s="62" t="s">
        <v>11707</v>
      </c>
      <c r="C21854" s="62" t="s">
        <v>14164</v>
      </c>
      <c r="D21854" s="182" t="s">
        <v>14926</v>
      </c>
      <c r="E21854" s="125">
        <v>10000</v>
      </c>
      <c r="F21854" s="125"/>
      <c r="G21854" s="125">
        <f t="shared" si="467"/>
        <v>-10000</v>
      </c>
      <c r="H21854" s="704" t="s">
        <v>14854</v>
      </c>
    </row>
    <row r="21855" spans="1:8" ht="15" x14ac:dyDescent="0.2">
      <c r="A21855" s="733">
        <v>45604</v>
      </c>
      <c r="B21855" s="1047" t="s">
        <v>14340</v>
      </c>
      <c r="C21855" s="1047" t="s">
        <v>793</v>
      </c>
      <c r="D21855" s="1050" t="s">
        <v>14927</v>
      </c>
      <c r="E21855" s="1049">
        <v>20500</v>
      </c>
      <c r="F21855" s="125"/>
      <c r="G21855" s="125">
        <f t="shared" si="467"/>
        <v>-20500</v>
      </c>
      <c r="H21855" s="704" t="s">
        <v>14854</v>
      </c>
    </row>
    <row r="21856" spans="1:8" ht="15" x14ac:dyDescent="0.2">
      <c r="A21856" s="733">
        <v>45604</v>
      </c>
      <c r="B21856" s="62" t="s">
        <v>13213</v>
      </c>
      <c r="C21856" s="62" t="s">
        <v>14929</v>
      </c>
      <c r="D21856" s="182" t="s">
        <v>14928</v>
      </c>
      <c r="E21856" s="125">
        <v>850000</v>
      </c>
      <c r="F21856" s="125"/>
      <c r="G21856" s="125">
        <f t="shared" ref="G21856" si="468">F21856-E21856</f>
        <v>-850000</v>
      </c>
      <c r="H21856" s="704" t="s">
        <v>14854</v>
      </c>
    </row>
    <row r="21857" spans="1:8" ht="15" x14ac:dyDescent="0.2">
      <c r="A21857" s="733">
        <v>45604</v>
      </c>
      <c r="B21857" s="62" t="s">
        <v>12388</v>
      </c>
      <c r="C21857" s="62" t="s">
        <v>4724</v>
      </c>
      <c r="D21857" s="182" t="s">
        <v>14913</v>
      </c>
      <c r="E21857" s="125">
        <v>200000</v>
      </c>
      <c r="F21857" s="125"/>
      <c r="G21857" s="125">
        <f t="shared" ref="G21857:G21859" si="469">F21857-E21857</f>
        <v>-200000</v>
      </c>
      <c r="H21857" s="704" t="s">
        <v>14854</v>
      </c>
    </row>
    <row r="21858" spans="1:8" ht="15" x14ac:dyDescent="0.2">
      <c r="A21858" s="733">
        <v>45604</v>
      </c>
      <c r="B21858" s="62" t="s">
        <v>14357</v>
      </c>
      <c r="C21858" s="669" t="s">
        <v>14914</v>
      </c>
      <c r="D21858" s="905" t="s">
        <v>14915</v>
      </c>
      <c r="E21858" s="671">
        <v>150000</v>
      </c>
      <c r="F21858" s="125"/>
      <c r="G21858" s="125">
        <f t="shared" si="469"/>
        <v>-150000</v>
      </c>
      <c r="H21858" s="704" t="s">
        <v>14854</v>
      </c>
    </row>
    <row r="21859" spans="1:8" ht="15" x14ac:dyDescent="0.2">
      <c r="A21859" s="733">
        <v>45604</v>
      </c>
      <c r="B21859" s="62" t="s">
        <v>14235</v>
      </c>
      <c r="C21859" s="669" t="s">
        <v>14914</v>
      </c>
      <c r="D21859" s="905" t="s">
        <v>14915</v>
      </c>
      <c r="E21859" s="671">
        <v>150000</v>
      </c>
      <c r="F21859" s="125"/>
      <c r="G21859" s="125">
        <f t="shared" si="469"/>
        <v>-150000</v>
      </c>
      <c r="H21859" s="704" t="s">
        <v>14854</v>
      </c>
    </row>
    <row r="21860" spans="1:8" ht="24" x14ac:dyDescent="0.2">
      <c r="A21860" s="733">
        <v>45604</v>
      </c>
      <c r="B21860" s="62" t="s">
        <v>10764</v>
      </c>
      <c r="C21860" s="62" t="s">
        <v>10972</v>
      </c>
      <c r="D21860" s="182" t="s">
        <v>14916</v>
      </c>
      <c r="E21860" s="125">
        <v>8600</v>
      </c>
      <c r="F21860" s="125"/>
      <c r="G21860" s="125">
        <f t="shared" ref="G21860:G21861" si="470">F21860-E21860</f>
        <v>-8600</v>
      </c>
      <c r="H21860" s="704" t="s">
        <v>14854</v>
      </c>
    </row>
    <row r="21861" spans="1:8" ht="15" x14ac:dyDescent="0.2">
      <c r="A21861" s="733">
        <v>45604</v>
      </c>
      <c r="B21861" s="62" t="s">
        <v>10167</v>
      </c>
      <c r="C21861" s="62" t="s">
        <v>10972</v>
      </c>
      <c r="D21861" s="182" t="s">
        <v>14917</v>
      </c>
      <c r="E21861" s="125">
        <v>1100</v>
      </c>
      <c r="F21861" s="125"/>
      <c r="G21861" s="125">
        <f t="shared" si="470"/>
        <v>-1100</v>
      </c>
      <c r="H21861" s="704" t="s">
        <v>14854</v>
      </c>
    </row>
    <row r="21862" spans="1:8" ht="15" x14ac:dyDescent="0.2">
      <c r="A21862" s="733">
        <v>45604</v>
      </c>
      <c r="B21862" s="62" t="s">
        <v>14235</v>
      </c>
      <c r="C21862" s="62" t="s">
        <v>10972</v>
      </c>
      <c r="D21862" s="182" t="s">
        <v>14948</v>
      </c>
      <c r="E21862" s="125">
        <v>63140</v>
      </c>
      <c r="F21862" s="125"/>
      <c r="G21862" s="125">
        <f t="shared" ref="G21862:G21864" si="471">F21862-E21862</f>
        <v>-63140</v>
      </c>
      <c r="H21862" s="704" t="s">
        <v>14854</v>
      </c>
    </row>
    <row r="21863" spans="1:8" ht="15" x14ac:dyDescent="0.2">
      <c r="A21863" s="733">
        <v>45604</v>
      </c>
      <c r="B21863" s="62" t="s">
        <v>14235</v>
      </c>
      <c r="C21863" s="62" t="s">
        <v>10972</v>
      </c>
      <c r="D21863" s="182" t="s">
        <v>14948</v>
      </c>
      <c r="E21863" s="125">
        <v>76560</v>
      </c>
      <c r="F21863" s="125"/>
      <c r="G21863" s="125">
        <f t="shared" si="471"/>
        <v>-76560</v>
      </c>
      <c r="H21863" s="704" t="s">
        <v>14854</v>
      </c>
    </row>
    <row r="21864" spans="1:8" ht="15" x14ac:dyDescent="0.2">
      <c r="A21864" s="733">
        <v>45604</v>
      </c>
      <c r="B21864" s="62" t="s">
        <v>12671</v>
      </c>
      <c r="C21864" s="62" t="s">
        <v>11269</v>
      </c>
      <c r="D21864" s="182" t="s">
        <v>14949</v>
      </c>
      <c r="E21864" s="125">
        <v>200000</v>
      </c>
      <c r="F21864" s="125"/>
      <c r="G21864" s="125">
        <f t="shared" si="471"/>
        <v>-200000</v>
      </c>
      <c r="H21864" s="704" t="s">
        <v>14854</v>
      </c>
    </row>
    <row r="21865" spans="1:8" ht="15" x14ac:dyDescent="0.2">
      <c r="A21865" s="733">
        <v>45605</v>
      </c>
      <c r="B21865" s="62" t="s">
        <v>10459</v>
      </c>
      <c r="C21865" s="62" t="s">
        <v>6422</v>
      </c>
      <c r="D21865" s="182" t="s">
        <v>14110</v>
      </c>
      <c r="E21865" s="125">
        <v>100000</v>
      </c>
      <c r="F21865" s="125"/>
      <c r="G21865" s="125">
        <f t="shared" ref="G21865" si="472">F21865-E21865</f>
        <v>-100000</v>
      </c>
      <c r="H21865" s="704" t="s">
        <v>14854</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14854</v>
      </c>
    </row>
    <row r="21867" spans="1:8" ht="15" x14ac:dyDescent="0.2">
      <c r="A21867" s="733">
        <v>45607</v>
      </c>
      <c r="B21867" s="62" t="s">
        <v>11068</v>
      </c>
      <c r="C21867" s="62" t="s">
        <v>5740</v>
      </c>
      <c r="D21867" s="182" t="s">
        <v>369</v>
      </c>
      <c r="E21867" s="125">
        <v>1500</v>
      </c>
      <c r="F21867" s="125"/>
      <c r="G21867" s="125">
        <f t="shared" si="473"/>
        <v>-1500</v>
      </c>
      <c r="H21867" s="704" t="s">
        <v>14854</v>
      </c>
    </row>
    <row r="21868" spans="1:8" ht="15" x14ac:dyDescent="0.2">
      <c r="A21868" s="733">
        <v>45607</v>
      </c>
      <c r="B21868" s="62" t="s">
        <v>12334</v>
      </c>
      <c r="C21868" s="62" t="s">
        <v>14930</v>
      </c>
      <c r="D21868" s="182" t="s">
        <v>14931</v>
      </c>
      <c r="E21868" s="125">
        <v>19200</v>
      </c>
      <c r="F21868" s="125"/>
      <c r="G21868" s="125">
        <f t="shared" si="473"/>
        <v>-19200</v>
      </c>
      <c r="H21868" s="704" t="s">
        <v>14854</v>
      </c>
    </row>
    <row r="21869" spans="1:8" ht="15" x14ac:dyDescent="0.2">
      <c r="A21869" s="733">
        <v>45607</v>
      </c>
      <c r="B21869" s="62" t="s">
        <v>14575</v>
      </c>
      <c r="C21869" s="62" t="s">
        <v>5740</v>
      </c>
      <c r="D21869" s="182" t="s">
        <v>369</v>
      </c>
      <c r="E21869" s="125">
        <v>3000</v>
      </c>
      <c r="F21869" s="125"/>
      <c r="G21869" s="125">
        <f t="shared" si="473"/>
        <v>-3000</v>
      </c>
      <c r="H21869" s="704" t="s">
        <v>14854</v>
      </c>
    </row>
    <row r="21870" spans="1:8" ht="15" x14ac:dyDescent="0.2">
      <c r="A21870" s="733">
        <v>45607</v>
      </c>
      <c r="B21870" s="62" t="s">
        <v>11068</v>
      </c>
      <c r="C21870" s="62" t="s">
        <v>5740</v>
      </c>
      <c r="D21870" s="182" t="s">
        <v>369</v>
      </c>
      <c r="E21870" s="125">
        <v>3000</v>
      </c>
      <c r="F21870" s="125"/>
      <c r="G21870" s="125">
        <f t="shared" si="473"/>
        <v>-3000</v>
      </c>
      <c r="H21870" s="704" t="s">
        <v>14854</v>
      </c>
    </row>
    <row r="21871" spans="1:8" ht="15" x14ac:dyDescent="0.2">
      <c r="A21871" s="733">
        <v>45607</v>
      </c>
      <c r="B21871" s="62" t="s">
        <v>14575</v>
      </c>
      <c r="C21871" s="62" t="s">
        <v>10972</v>
      </c>
      <c r="D21871" s="182" t="s">
        <v>14932</v>
      </c>
      <c r="E21871" s="125">
        <v>6000</v>
      </c>
      <c r="F21871" s="125"/>
      <c r="G21871" s="125">
        <f t="shared" si="473"/>
        <v>-6000</v>
      </c>
      <c r="H21871" s="704" t="s">
        <v>14854</v>
      </c>
    </row>
    <row r="21872" spans="1:8" ht="15" x14ac:dyDescent="0.2">
      <c r="A21872" s="733">
        <v>45607</v>
      </c>
      <c r="B21872" s="62" t="s">
        <v>14575</v>
      </c>
      <c r="C21872" s="62" t="s">
        <v>285</v>
      </c>
      <c r="D21872" s="182" t="s">
        <v>13880</v>
      </c>
      <c r="E21872" s="125">
        <v>2000</v>
      </c>
      <c r="F21872" s="125"/>
      <c r="G21872" s="125">
        <f t="shared" si="473"/>
        <v>-2000</v>
      </c>
      <c r="H21872" s="704" t="s">
        <v>14854</v>
      </c>
    </row>
    <row r="21873" spans="1:8" ht="15" x14ac:dyDescent="0.2">
      <c r="A21873" s="733">
        <v>45607</v>
      </c>
      <c r="B21873" s="62" t="s">
        <v>12388</v>
      </c>
      <c r="C21873" s="62" t="s">
        <v>9537</v>
      </c>
      <c r="D21873" s="182" t="s">
        <v>14933</v>
      </c>
      <c r="E21873" s="125">
        <v>5000</v>
      </c>
      <c r="F21873" s="125"/>
      <c r="G21873" s="125">
        <f t="shared" si="473"/>
        <v>-5000</v>
      </c>
      <c r="H21873" s="704" t="s">
        <v>14854</v>
      </c>
    </row>
    <row r="21874" spans="1:8" ht="15" x14ac:dyDescent="0.2">
      <c r="A21874" s="733">
        <v>45607</v>
      </c>
      <c r="B21874" s="62" t="s">
        <v>103</v>
      </c>
      <c r="C21874" s="62" t="s">
        <v>391</v>
      </c>
      <c r="D21874" s="182" t="s">
        <v>10199</v>
      </c>
      <c r="E21874" s="125">
        <v>3000</v>
      </c>
      <c r="F21874" s="125"/>
      <c r="G21874" s="125">
        <f t="shared" si="473"/>
        <v>-3000</v>
      </c>
      <c r="H21874" s="704" t="s">
        <v>14854</v>
      </c>
    </row>
    <row r="21875" spans="1:8" ht="15" x14ac:dyDescent="0.2">
      <c r="A21875" s="733">
        <v>45607</v>
      </c>
      <c r="B21875" s="62" t="s">
        <v>13240</v>
      </c>
      <c r="C21875" s="62" t="s">
        <v>10972</v>
      </c>
      <c r="D21875" s="182" t="s">
        <v>14934</v>
      </c>
      <c r="E21875" s="125">
        <v>3050</v>
      </c>
      <c r="F21875" s="125"/>
      <c r="G21875" s="125">
        <f t="shared" si="473"/>
        <v>-3050</v>
      </c>
      <c r="H21875" s="704" t="s">
        <v>14854</v>
      </c>
    </row>
    <row r="21876" spans="1:8" ht="15" x14ac:dyDescent="0.2">
      <c r="A21876" s="733">
        <v>45607</v>
      </c>
      <c r="B21876" s="62" t="s">
        <v>14012</v>
      </c>
      <c r="C21876" s="62" t="s">
        <v>5740</v>
      </c>
      <c r="D21876" s="182" t="s">
        <v>14935</v>
      </c>
      <c r="E21876" s="125">
        <v>3000</v>
      </c>
      <c r="F21876" s="125"/>
      <c r="G21876" s="125">
        <f t="shared" si="473"/>
        <v>-3000</v>
      </c>
      <c r="H21876" s="704" t="s">
        <v>14854</v>
      </c>
    </row>
    <row r="21877" spans="1:8" ht="15" x14ac:dyDescent="0.2">
      <c r="A21877" s="733">
        <v>45607</v>
      </c>
      <c r="B21877" s="1047" t="s">
        <v>14340</v>
      </c>
      <c r="C21877" s="1047" t="s">
        <v>793</v>
      </c>
      <c r="D21877" s="1050" t="s">
        <v>14936</v>
      </c>
      <c r="E21877" s="1049">
        <v>70000</v>
      </c>
      <c r="F21877" s="125"/>
      <c r="G21877" s="125">
        <f t="shared" ref="G21877:G21880" si="474">F21877-E21877</f>
        <v>-70000</v>
      </c>
      <c r="H21877" s="704" t="s">
        <v>14854</v>
      </c>
    </row>
    <row r="21878" spans="1:8" ht="15" x14ac:dyDescent="0.2">
      <c r="A21878" s="733">
        <v>45607</v>
      </c>
      <c r="B21878" s="62" t="s">
        <v>13240</v>
      </c>
      <c r="C21878" s="62" t="s">
        <v>14099</v>
      </c>
      <c r="D21878" s="182" t="s">
        <v>14937</v>
      </c>
      <c r="E21878" s="125">
        <v>140000</v>
      </c>
      <c r="F21878" s="125"/>
      <c r="G21878" s="125">
        <f t="shared" si="474"/>
        <v>-140000</v>
      </c>
      <c r="H21878" s="704" t="s">
        <v>14854</v>
      </c>
    </row>
    <row r="21879" spans="1:8" ht="24" x14ac:dyDescent="0.2">
      <c r="A21879" s="733">
        <v>45607</v>
      </c>
      <c r="B21879" s="62" t="s">
        <v>14012</v>
      </c>
      <c r="C21879" s="62" t="s">
        <v>14251</v>
      </c>
      <c r="D21879" s="182" t="s">
        <v>14938</v>
      </c>
      <c r="E21879" s="125">
        <v>160000</v>
      </c>
      <c r="F21879" s="125"/>
      <c r="G21879" s="125">
        <f t="shared" si="474"/>
        <v>-160000</v>
      </c>
      <c r="H21879" s="704" t="s">
        <v>14854</v>
      </c>
    </row>
    <row r="21880" spans="1:8" ht="24" x14ac:dyDescent="0.2">
      <c r="A21880" s="733">
        <v>45607</v>
      </c>
      <c r="B21880" s="62" t="s">
        <v>14575</v>
      </c>
      <c r="C21880" s="62" t="s">
        <v>14251</v>
      </c>
      <c r="D21880" s="182" t="s">
        <v>14939</v>
      </c>
      <c r="E21880" s="125">
        <v>84000</v>
      </c>
      <c r="F21880" s="125"/>
      <c r="G21880" s="125">
        <f t="shared" si="474"/>
        <v>-84000</v>
      </c>
      <c r="H21880" s="704" t="s">
        <v>14854</v>
      </c>
    </row>
    <row r="21881" spans="1:8" ht="15" x14ac:dyDescent="0.2">
      <c r="A21881" s="733">
        <v>45607</v>
      </c>
      <c r="B21881" s="62" t="s">
        <v>37</v>
      </c>
      <c r="C21881" s="62" t="s">
        <v>10972</v>
      </c>
      <c r="D21881" s="182" t="s">
        <v>14940</v>
      </c>
      <c r="E21881" s="125">
        <v>10000</v>
      </c>
      <c r="F21881" s="125"/>
      <c r="G21881" s="125">
        <f t="shared" ref="G21881:G22093" si="475">F21881-E21881</f>
        <v>-10000</v>
      </c>
      <c r="H21881" s="704" t="s">
        <v>14854</v>
      </c>
    </row>
    <row r="21882" spans="1:8" ht="15" x14ac:dyDescent="0.2">
      <c r="A21882" s="733">
        <v>45607</v>
      </c>
      <c r="B21882" s="62" t="s">
        <v>11068</v>
      </c>
      <c r="C21882" s="62" t="s">
        <v>10972</v>
      </c>
      <c r="D21882" s="182" t="s">
        <v>14941</v>
      </c>
      <c r="E21882" s="125">
        <v>7500</v>
      </c>
      <c r="F21882" s="125"/>
      <c r="G21882" s="125">
        <f t="shared" si="475"/>
        <v>-7500</v>
      </c>
      <c r="H21882" s="704" t="s">
        <v>14854</v>
      </c>
    </row>
    <row r="21883" spans="1:8" ht="15" x14ac:dyDescent="0.2">
      <c r="A21883" s="733">
        <v>45607</v>
      </c>
      <c r="B21883" s="62" t="s">
        <v>14235</v>
      </c>
      <c r="C21883" s="62" t="s">
        <v>10972</v>
      </c>
      <c r="D21883" s="182" t="s">
        <v>14942</v>
      </c>
      <c r="E21883" s="125">
        <v>9200</v>
      </c>
      <c r="F21883" s="125"/>
      <c r="G21883" s="125">
        <f t="shared" si="475"/>
        <v>-9200</v>
      </c>
      <c r="H21883" s="704" t="s">
        <v>14854</v>
      </c>
    </row>
    <row r="21884" spans="1:8" ht="15" x14ac:dyDescent="0.2">
      <c r="A21884" s="733">
        <v>45607</v>
      </c>
      <c r="B21884" s="62" t="s">
        <v>12783</v>
      </c>
      <c r="C21884" s="62" t="s">
        <v>10972</v>
      </c>
      <c r="D21884" s="182" t="s">
        <v>14943</v>
      </c>
      <c r="E21884" s="125">
        <v>7500</v>
      </c>
      <c r="F21884" s="125"/>
      <c r="G21884" s="125">
        <f t="shared" si="475"/>
        <v>-7500</v>
      </c>
      <c r="H21884" s="704" t="s">
        <v>14854</v>
      </c>
    </row>
    <row r="21885" spans="1:8" ht="15" x14ac:dyDescent="0.2">
      <c r="A21885" s="733">
        <v>45607</v>
      </c>
      <c r="B21885" s="62" t="s">
        <v>11707</v>
      </c>
      <c r="C21885" s="62" t="s">
        <v>10972</v>
      </c>
      <c r="D21885" s="182" t="s">
        <v>14944</v>
      </c>
      <c r="E21885" s="125">
        <v>5000</v>
      </c>
      <c r="F21885" s="125"/>
      <c r="G21885" s="125">
        <f t="shared" si="475"/>
        <v>-5000</v>
      </c>
      <c r="H21885" s="704" t="s">
        <v>14854</v>
      </c>
    </row>
    <row r="21886" spans="1:8" ht="15" x14ac:dyDescent="0.2">
      <c r="A21886" s="733">
        <v>45607</v>
      </c>
      <c r="B21886" s="62" t="s">
        <v>12594</v>
      </c>
      <c r="C21886" s="62" t="s">
        <v>10972</v>
      </c>
      <c r="D21886" s="182" t="s">
        <v>14945</v>
      </c>
      <c r="E21886" s="125">
        <v>12000</v>
      </c>
      <c r="F21886" s="125"/>
      <c r="G21886" s="125">
        <f t="shared" si="475"/>
        <v>-12000</v>
      </c>
      <c r="H21886" s="704" t="s">
        <v>14854</v>
      </c>
    </row>
    <row r="21887" spans="1:8" ht="15" x14ac:dyDescent="0.2">
      <c r="A21887" s="733">
        <v>45608</v>
      </c>
      <c r="B21887" s="62" t="s">
        <v>3945</v>
      </c>
      <c r="C21887" s="62" t="s">
        <v>285</v>
      </c>
      <c r="D21887" s="182" t="s">
        <v>14969</v>
      </c>
      <c r="E21887" s="125">
        <v>500</v>
      </c>
      <c r="F21887" s="125"/>
      <c r="G21887" s="125">
        <f t="shared" ref="G21887:G21892" si="476">F21887-E21887</f>
        <v>-500</v>
      </c>
      <c r="H21887" s="704" t="s">
        <v>14854</v>
      </c>
    </row>
    <row r="21888" spans="1:8" ht="15" x14ac:dyDescent="0.2">
      <c r="A21888" s="733">
        <v>45608</v>
      </c>
      <c r="B21888" s="62" t="s">
        <v>13213</v>
      </c>
      <c r="C21888" s="62" t="s">
        <v>5740</v>
      </c>
      <c r="D21888" s="182" t="s">
        <v>369</v>
      </c>
      <c r="E21888" s="125">
        <v>1200</v>
      </c>
      <c r="F21888" s="125"/>
      <c r="G21888" s="125">
        <f t="shared" si="476"/>
        <v>-1200</v>
      </c>
      <c r="H21888" s="704" t="s">
        <v>14854</v>
      </c>
    </row>
    <row r="21889" spans="1:8" ht="15" x14ac:dyDescent="0.2">
      <c r="A21889" s="733">
        <v>45608</v>
      </c>
      <c r="B21889" s="62" t="s">
        <v>11068</v>
      </c>
      <c r="C21889" s="62" t="s">
        <v>5740</v>
      </c>
      <c r="D21889" s="182" t="s">
        <v>369</v>
      </c>
      <c r="E21889" s="125">
        <v>1200</v>
      </c>
      <c r="F21889" s="125"/>
      <c r="G21889" s="125">
        <f t="shared" si="476"/>
        <v>-1200</v>
      </c>
      <c r="H21889" s="704" t="s">
        <v>14854</v>
      </c>
    </row>
    <row r="21890" spans="1:8" ht="15" x14ac:dyDescent="0.2">
      <c r="A21890" s="733">
        <v>45608</v>
      </c>
      <c r="B21890" s="62" t="s">
        <v>13240</v>
      </c>
      <c r="C21890" s="62" t="s">
        <v>10972</v>
      </c>
      <c r="D21890" s="182" t="s">
        <v>14970</v>
      </c>
      <c r="E21890" s="125">
        <v>1000</v>
      </c>
      <c r="F21890" s="125"/>
      <c r="G21890" s="125">
        <f t="shared" si="476"/>
        <v>-1000</v>
      </c>
      <c r="H21890" s="704" t="s">
        <v>14854</v>
      </c>
    </row>
    <row r="21891" spans="1:8" ht="15" x14ac:dyDescent="0.2">
      <c r="A21891" s="733">
        <v>45608</v>
      </c>
      <c r="B21891" s="62" t="s">
        <v>13240</v>
      </c>
      <c r="C21891" s="62" t="s">
        <v>5740</v>
      </c>
      <c r="D21891" s="182" t="s">
        <v>369</v>
      </c>
      <c r="E21891" s="125">
        <v>450</v>
      </c>
      <c r="F21891" s="125"/>
      <c r="G21891" s="125">
        <f t="shared" si="476"/>
        <v>-450</v>
      </c>
      <c r="H21891" s="704" t="s">
        <v>14854</v>
      </c>
    </row>
    <row r="21892" spans="1:8" ht="15" x14ac:dyDescent="0.2">
      <c r="A21892" s="733">
        <v>45608</v>
      </c>
      <c r="B21892" s="1047" t="s">
        <v>103</v>
      </c>
      <c r="C21892" s="1047" t="s">
        <v>793</v>
      </c>
      <c r="D21892" s="1050" t="s">
        <v>14971</v>
      </c>
      <c r="E21892" s="1049">
        <v>60000</v>
      </c>
      <c r="F21892" s="125"/>
      <c r="G21892" s="125">
        <f t="shared" si="476"/>
        <v>-60000</v>
      </c>
      <c r="H21892" s="704" t="s">
        <v>14854</v>
      </c>
    </row>
    <row r="21893" spans="1:8" ht="36" x14ac:dyDescent="0.2">
      <c r="A21893" s="733">
        <v>45608</v>
      </c>
      <c r="B21893" s="62" t="s">
        <v>13165</v>
      </c>
      <c r="C21893" s="669" t="s">
        <v>10972</v>
      </c>
      <c r="D21893" s="905" t="s">
        <v>14973</v>
      </c>
      <c r="E21893" s="671">
        <v>50000</v>
      </c>
      <c r="F21893" s="125"/>
      <c r="G21893" s="125">
        <f t="shared" ref="G21893:G21895" si="477">F21893-E21893</f>
        <v>-50000</v>
      </c>
      <c r="H21893" s="704" t="s">
        <v>14854</v>
      </c>
    </row>
    <row r="21894" spans="1:8" ht="36" x14ac:dyDescent="0.2">
      <c r="A21894" s="733">
        <v>45608</v>
      </c>
      <c r="B21894" s="62" t="s">
        <v>14012</v>
      </c>
      <c r="C21894" s="669" t="s">
        <v>10972</v>
      </c>
      <c r="D21894" s="905" t="s">
        <v>14973</v>
      </c>
      <c r="E21894" s="671">
        <v>30000</v>
      </c>
      <c r="F21894" s="125"/>
      <c r="G21894" s="125">
        <f t="shared" si="477"/>
        <v>-30000</v>
      </c>
      <c r="H21894" s="704" t="s">
        <v>14854</v>
      </c>
    </row>
    <row r="21895" spans="1:8" ht="24" x14ac:dyDescent="0.2">
      <c r="A21895" s="733">
        <v>45608</v>
      </c>
      <c r="B21895" s="62" t="s">
        <v>12388</v>
      </c>
      <c r="C21895" s="62" t="s">
        <v>10972</v>
      </c>
      <c r="D21895" s="182" t="s">
        <v>14972</v>
      </c>
      <c r="E21895" s="125">
        <v>50000</v>
      </c>
      <c r="F21895" s="125"/>
      <c r="G21895" s="125">
        <f t="shared" si="477"/>
        <v>-50000</v>
      </c>
      <c r="H21895" s="704" t="s">
        <v>14854</v>
      </c>
    </row>
    <row r="21896" spans="1:8" ht="15" x14ac:dyDescent="0.2">
      <c r="A21896" s="733">
        <v>45608</v>
      </c>
      <c r="B21896" s="62" t="s">
        <v>13213</v>
      </c>
      <c r="C21896" s="62" t="s">
        <v>14929</v>
      </c>
      <c r="D21896" s="182" t="s">
        <v>14928</v>
      </c>
      <c r="E21896" s="125">
        <v>1150000</v>
      </c>
      <c r="F21896" s="125"/>
      <c r="G21896" s="125">
        <f t="shared" ref="G21896:G21898" si="478">F21896-E21896</f>
        <v>-1150000</v>
      </c>
      <c r="H21896" s="704" t="s">
        <v>14854</v>
      </c>
    </row>
    <row r="21897" spans="1:8" ht="15" x14ac:dyDescent="0.2">
      <c r="A21897" s="733">
        <v>45608</v>
      </c>
      <c r="B21897" s="62" t="s">
        <v>14546</v>
      </c>
      <c r="C21897" s="62" t="s">
        <v>14607</v>
      </c>
      <c r="D21897" s="182" t="s">
        <v>14974</v>
      </c>
      <c r="E21897" s="125">
        <v>300000</v>
      </c>
      <c r="F21897" s="125"/>
      <c r="G21897" s="125">
        <f t="shared" si="478"/>
        <v>-300000</v>
      </c>
      <c r="H21897" s="704" t="s">
        <v>14854</v>
      </c>
    </row>
    <row r="21898" spans="1:8" ht="24" x14ac:dyDescent="0.2">
      <c r="A21898" s="733">
        <v>45608</v>
      </c>
      <c r="B21898" s="62" t="s">
        <v>11068</v>
      </c>
      <c r="C21898" s="62" t="s">
        <v>11529</v>
      </c>
      <c r="D21898" s="182" t="s">
        <v>14975</v>
      </c>
      <c r="E21898" s="125">
        <v>196800</v>
      </c>
      <c r="F21898" s="125"/>
      <c r="G21898" s="125">
        <f t="shared" si="478"/>
        <v>-196800</v>
      </c>
      <c r="H21898" s="704" t="s">
        <v>14854</v>
      </c>
    </row>
    <row r="21899" spans="1:8" ht="15" x14ac:dyDescent="0.2">
      <c r="A21899" s="733">
        <v>45609</v>
      </c>
      <c r="B21899" s="62" t="s">
        <v>13213</v>
      </c>
      <c r="C21899" s="62" t="s">
        <v>285</v>
      </c>
      <c r="D21899" s="182" t="s">
        <v>14976</v>
      </c>
      <c r="E21899" s="125">
        <v>500</v>
      </c>
      <c r="F21899" s="125"/>
      <c r="G21899" s="125">
        <f t="shared" ref="G21899:G21906" si="479">F21899-E21899</f>
        <v>-500</v>
      </c>
      <c r="H21899" s="704" t="s">
        <v>14854</v>
      </c>
    </row>
    <row r="21900" spans="1:8" ht="15" x14ac:dyDescent="0.2">
      <c r="A21900" s="733">
        <v>45609</v>
      </c>
      <c r="B21900" s="62" t="s">
        <v>12388</v>
      </c>
      <c r="C21900" s="62" t="s">
        <v>285</v>
      </c>
      <c r="D21900" s="182" t="s">
        <v>13669</v>
      </c>
      <c r="E21900" s="125">
        <v>1500</v>
      </c>
      <c r="F21900" s="125"/>
      <c r="G21900" s="125">
        <f t="shared" si="479"/>
        <v>-1500</v>
      </c>
      <c r="H21900" s="704" t="s">
        <v>14854</v>
      </c>
    </row>
    <row r="21901" spans="1:8" ht="15" x14ac:dyDescent="0.2">
      <c r="A21901" s="733">
        <v>45609</v>
      </c>
      <c r="B21901" s="62" t="s">
        <v>11068</v>
      </c>
      <c r="C21901" s="62" t="s">
        <v>5740</v>
      </c>
      <c r="D21901" s="182" t="s">
        <v>14977</v>
      </c>
      <c r="E21901" s="125">
        <v>1600</v>
      </c>
      <c r="F21901" s="125"/>
      <c r="G21901" s="125">
        <f t="shared" si="479"/>
        <v>-1600</v>
      </c>
      <c r="H21901" s="704" t="s">
        <v>14854</v>
      </c>
    </row>
    <row r="21902" spans="1:8" ht="15" x14ac:dyDescent="0.2">
      <c r="A21902" s="733">
        <v>45609</v>
      </c>
      <c r="B21902" s="62" t="s">
        <v>103</v>
      </c>
      <c r="C21902" s="62" t="s">
        <v>391</v>
      </c>
      <c r="D21902" s="182" t="s">
        <v>10199</v>
      </c>
      <c r="E21902" s="125">
        <v>3000</v>
      </c>
      <c r="F21902" s="125"/>
      <c r="G21902" s="125">
        <f t="shared" si="479"/>
        <v>-3000</v>
      </c>
      <c r="H21902" s="704" t="s">
        <v>14854</v>
      </c>
    </row>
    <row r="21903" spans="1:8" ht="15" x14ac:dyDescent="0.2">
      <c r="A21903" s="733">
        <v>45609</v>
      </c>
      <c r="B21903" s="62" t="s">
        <v>13240</v>
      </c>
      <c r="C21903" s="62" t="s">
        <v>10972</v>
      </c>
      <c r="D21903" s="182" t="s">
        <v>14984</v>
      </c>
      <c r="E21903" s="125">
        <v>1000</v>
      </c>
      <c r="F21903" s="125"/>
      <c r="G21903" s="125">
        <f t="shared" ref="G21903" si="480">F21903-E21903</f>
        <v>-1000</v>
      </c>
      <c r="H21903" s="704" t="s">
        <v>14854</v>
      </c>
    </row>
    <row r="21904" spans="1:8" ht="24" x14ac:dyDescent="0.2">
      <c r="A21904" s="733">
        <v>45609</v>
      </c>
      <c r="B21904" s="62" t="s">
        <v>14012</v>
      </c>
      <c r="C21904" s="62" t="s">
        <v>10972</v>
      </c>
      <c r="D21904" s="182" t="s">
        <v>14979</v>
      </c>
      <c r="E21904" s="125">
        <v>44000</v>
      </c>
      <c r="F21904" s="125"/>
      <c r="G21904" s="125">
        <f t="shared" ref="G21904" si="481">F21904-E21904</f>
        <v>-44000</v>
      </c>
      <c r="H21904" s="704" t="s">
        <v>14854</v>
      </c>
    </row>
    <row r="21905" spans="1:8" ht="15" x14ac:dyDescent="0.2">
      <c r="A21905" s="733">
        <v>45609</v>
      </c>
      <c r="B21905" s="62" t="s">
        <v>12671</v>
      </c>
      <c r="C21905" s="62" t="s">
        <v>8491</v>
      </c>
      <c r="D21905" s="182" t="s">
        <v>14980</v>
      </c>
      <c r="E21905" s="125">
        <v>75000</v>
      </c>
      <c r="F21905" s="125"/>
      <c r="G21905" s="125">
        <f t="shared" ref="G21905" si="482">F21905-E21905</f>
        <v>-75000</v>
      </c>
      <c r="H21905" s="704" t="s">
        <v>14854</v>
      </c>
    </row>
    <row r="21906" spans="1:8" ht="15" x14ac:dyDescent="0.2">
      <c r="A21906" s="733">
        <v>45609</v>
      </c>
      <c r="B21906" s="62" t="s">
        <v>14603</v>
      </c>
      <c r="C21906" s="62" t="s">
        <v>10972</v>
      </c>
      <c r="D21906" s="182" t="s">
        <v>4308</v>
      </c>
      <c r="E21906" s="125">
        <v>13145</v>
      </c>
      <c r="F21906" s="125"/>
      <c r="G21906" s="125">
        <f t="shared" si="479"/>
        <v>-13145</v>
      </c>
      <c r="H21906" s="704" t="s">
        <v>14854</v>
      </c>
    </row>
    <row r="21907" spans="1:8" ht="15" x14ac:dyDescent="0.2">
      <c r="A21907" s="733">
        <v>45610</v>
      </c>
      <c r="B21907" s="62" t="s">
        <v>13213</v>
      </c>
      <c r="C21907" s="62" t="s">
        <v>10972</v>
      </c>
      <c r="D21907" s="182" t="s">
        <v>14985</v>
      </c>
      <c r="E21907" s="125">
        <v>29260</v>
      </c>
      <c r="F21907" s="125"/>
      <c r="G21907" s="125">
        <f t="shared" ref="G21907:G21915" si="483">F21907-E21907</f>
        <v>-29260</v>
      </c>
      <c r="H21907" s="704" t="s">
        <v>14854</v>
      </c>
    </row>
    <row r="21908" spans="1:8" ht="15" x14ac:dyDescent="0.2">
      <c r="A21908" s="733">
        <v>45610</v>
      </c>
      <c r="B21908" s="62" t="s">
        <v>13213</v>
      </c>
      <c r="C21908" s="62" t="s">
        <v>10972</v>
      </c>
      <c r="D21908" s="182" t="s">
        <v>14986</v>
      </c>
      <c r="E21908" s="125">
        <v>37100</v>
      </c>
      <c r="F21908" s="125"/>
      <c r="G21908" s="125">
        <f t="shared" si="483"/>
        <v>-37100</v>
      </c>
      <c r="H21908" s="704" t="s">
        <v>14854</v>
      </c>
    </row>
    <row r="21909" spans="1:8" ht="15" x14ac:dyDescent="0.2">
      <c r="A21909" s="733">
        <v>45610</v>
      </c>
      <c r="B21909" s="62" t="s">
        <v>13213</v>
      </c>
      <c r="C21909" s="669" t="s">
        <v>2189</v>
      </c>
      <c r="D21909" s="905" t="s">
        <v>15000</v>
      </c>
      <c r="E21909" s="671">
        <v>7500</v>
      </c>
      <c r="F21909" s="125"/>
      <c r="G21909" s="125">
        <f t="shared" si="483"/>
        <v>-7500</v>
      </c>
      <c r="H21909" s="704" t="s">
        <v>14854</v>
      </c>
    </row>
    <row r="21910" spans="1:8" ht="15" x14ac:dyDescent="0.2">
      <c r="A21910" s="733">
        <v>45610</v>
      </c>
      <c r="B21910" s="62" t="s">
        <v>14575</v>
      </c>
      <c r="C21910" s="669" t="s">
        <v>2189</v>
      </c>
      <c r="D21910" s="905" t="s">
        <v>15000</v>
      </c>
      <c r="E21910" s="671">
        <v>7500</v>
      </c>
      <c r="F21910" s="125"/>
      <c r="G21910" s="125">
        <f t="shared" si="483"/>
        <v>-7500</v>
      </c>
      <c r="H21910" s="704" t="s">
        <v>14854</v>
      </c>
    </row>
    <row r="21911" spans="1:8" ht="15" x14ac:dyDescent="0.2">
      <c r="A21911" s="733">
        <v>45610</v>
      </c>
      <c r="B21911" s="62" t="s">
        <v>11068</v>
      </c>
      <c r="C21911" s="669" t="s">
        <v>2189</v>
      </c>
      <c r="D21911" s="905" t="s">
        <v>15000</v>
      </c>
      <c r="E21911" s="671">
        <v>7500</v>
      </c>
      <c r="F21911" s="125"/>
      <c r="G21911" s="125">
        <f t="shared" si="483"/>
        <v>-7500</v>
      </c>
      <c r="H21911" s="704" t="s">
        <v>14854</v>
      </c>
    </row>
    <row r="21912" spans="1:8" ht="15" x14ac:dyDescent="0.2">
      <c r="A21912" s="733">
        <v>45610</v>
      </c>
      <c r="B21912" s="62" t="s">
        <v>14235</v>
      </c>
      <c r="C21912" s="669" t="s">
        <v>2189</v>
      </c>
      <c r="D21912" s="905" t="s">
        <v>15000</v>
      </c>
      <c r="E21912" s="671">
        <v>7500</v>
      </c>
      <c r="F21912" s="125"/>
      <c r="G21912" s="125">
        <f t="shared" si="483"/>
        <v>-7500</v>
      </c>
      <c r="H21912" s="704" t="s">
        <v>14854</v>
      </c>
    </row>
    <row r="21913" spans="1:8" ht="15" x14ac:dyDescent="0.2">
      <c r="A21913" s="733">
        <v>45610</v>
      </c>
      <c r="B21913" s="62" t="s">
        <v>13213</v>
      </c>
      <c r="C21913" s="62" t="s">
        <v>5740</v>
      </c>
      <c r="D21913" s="182" t="s">
        <v>369</v>
      </c>
      <c r="E21913" s="125">
        <v>3000</v>
      </c>
      <c r="F21913" s="125"/>
      <c r="G21913" s="125">
        <f t="shared" si="483"/>
        <v>-3000</v>
      </c>
      <c r="H21913" s="704" t="s">
        <v>14854</v>
      </c>
    </row>
    <row r="21914" spans="1:8" ht="15" x14ac:dyDescent="0.2">
      <c r="A21914" s="733">
        <v>45610</v>
      </c>
      <c r="B21914" s="62" t="s">
        <v>14575</v>
      </c>
      <c r="C21914" s="62" t="s">
        <v>5740</v>
      </c>
      <c r="D21914" s="182" t="s">
        <v>369</v>
      </c>
      <c r="E21914" s="125">
        <v>3000</v>
      </c>
      <c r="F21914" s="125"/>
      <c r="G21914" s="125">
        <f t="shared" si="483"/>
        <v>-3000</v>
      </c>
      <c r="H21914" s="704" t="s">
        <v>14854</v>
      </c>
    </row>
    <row r="21915" spans="1:8" ht="15" x14ac:dyDescent="0.2">
      <c r="A21915" s="733">
        <v>45610</v>
      </c>
      <c r="B21915" s="62" t="s">
        <v>14575</v>
      </c>
      <c r="C21915" s="62" t="s">
        <v>5740</v>
      </c>
      <c r="D21915" s="182" t="s">
        <v>10325</v>
      </c>
      <c r="E21915" s="125">
        <v>600</v>
      </c>
      <c r="F21915" s="125"/>
      <c r="G21915" s="125">
        <f t="shared" si="483"/>
        <v>-600</v>
      </c>
      <c r="H21915" s="704" t="s">
        <v>14854</v>
      </c>
    </row>
    <row r="21916" spans="1:8" ht="15" x14ac:dyDescent="0.2">
      <c r="A21916" s="733">
        <v>45610</v>
      </c>
      <c r="B21916" s="62" t="s">
        <v>13240</v>
      </c>
      <c r="C21916" s="62" t="s">
        <v>14808</v>
      </c>
      <c r="D21916" s="182" t="s">
        <v>13121</v>
      </c>
      <c r="E21916" s="125">
        <v>20000</v>
      </c>
      <c r="F21916" s="125"/>
      <c r="G21916" s="125">
        <f t="shared" ref="G21916:G21979" si="484">F21916-E21916</f>
        <v>-20000</v>
      </c>
      <c r="H21916" s="704" t="s">
        <v>14854</v>
      </c>
    </row>
    <row r="21917" spans="1:8" ht="15" x14ac:dyDescent="0.2">
      <c r="A21917" s="733">
        <v>45610</v>
      </c>
      <c r="B21917" s="62" t="s">
        <v>13213</v>
      </c>
      <c r="C21917" s="62" t="s">
        <v>285</v>
      </c>
      <c r="D21917" s="182" t="s">
        <v>13669</v>
      </c>
      <c r="E21917" s="125">
        <v>1500</v>
      </c>
      <c r="F21917" s="125"/>
      <c r="G21917" s="125">
        <f t="shared" si="484"/>
        <v>-1500</v>
      </c>
      <c r="H21917" s="704" t="s">
        <v>14854</v>
      </c>
    </row>
    <row r="21918" spans="1:8" ht="15" x14ac:dyDescent="0.2">
      <c r="A21918" s="733">
        <v>45610</v>
      </c>
      <c r="B21918" s="62" t="s">
        <v>14575</v>
      </c>
      <c r="C21918" s="62" t="s">
        <v>5740</v>
      </c>
      <c r="D21918" s="182" t="s">
        <v>14990</v>
      </c>
      <c r="E21918" s="125">
        <v>1500</v>
      </c>
      <c r="F21918" s="125"/>
      <c r="G21918" s="125">
        <f t="shared" si="484"/>
        <v>-1500</v>
      </c>
      <c r="H21918" s="704" t="s">
        <v>14854</v>
      </c>
    </row>
    <row r="21919" spans="1:8" ht="15" x14ac:dyDescent="0.2">
      <c r="A21919" s="733">
        <v>45610</v>
      </c>
      <c r="B21919" s="62" t="s">
        <v>13213</v>
      </c>
      <c r="C21919" s="62" t="s">
        <v>10972</v>
      </c>
      <c r="D21919" s="182" t="s">
        <v>14991</v>
      </c>
      <c r="E21919" s="125">
        <v>100000</v>
      </c>
      <c r="F21919" s="125"/>
      <c r="G21919" s="125">
        <f t="shared" si="484"/>
        <v>-100000</v>
      </c>
      <c r="H21919" s="704" t="s">
        <v>14854</v>
      </c>
    </row>
    <row r="21920" spans="1:8" ht="15" x14ac:dyDescent="0.2">
      <c r="A21920" s="733">
        <v>45610</v>
      </c>
      <c r="B21920" s="62" t="s">
        <v>14340</v>
      </c>
      <c r="C21920" s="62" t="s">
        <v>14992</v>
      </c>
      <c r="D21920" s="182" t="s">
        <v>14993</v>
      </c>
      <c r="E21920" s="125">
        <v>50000</v>
      </c>
      <c r="F21920" s="125"/>
      <c r="G21920" s="125">
        <f t="shared" si="484"/>
        <v>-50000</v>
      </c>
      <c r="H21920" s="704" t="s">
        <v>14854</v>
      </c>
    </row>
    <row r="21921" spans="1:8" ht="15" x14ac:dyDescent="0.2">
      <c r="A21921" s="733">
        <v>45610</v>
      </c>
      <c r="B21921" s="62" t="s">
        <v>3945</v>
      </c>
      <c r="C21921" s="62" t="s">
        <v>14994</v>
      </c>
      <c r="D21921" s="182" t="s">
        <v>14995</v>
      </c>
      <c r="E21921" s="125">
        <v>50000</v>
      </c>
      <c r="F21921" s="125"/>
      <c r="G21921" s="125">
        <f t="shared" si="484"/>
        <v>-50000</v>
      </c>
      <c r="H21921" s="704" t="s">
        <v>14854</v>
      </c>
    </row>
    <row r="21922" spans="1:8" ht="15" x14ac:dyDescent="0.2">
      <c r="A21922" s="733">
        <v>45610</v>
      </c>
      <c r="B21922" s="62" t="s">
        <v>13213</v>
      </c>
      <c r="C21922" s="62" t="s">
        <v>5740</v>
      </c>
      <c r="D21922" s="182" t="s">
        <v>369</v>
      </c>
      <c r="E21922" s="125">
        <v>3000</v>
      </c>
      <c r="F21922" s="125"/>
      <c r="G21922" s="125">
        <f t="shared" si="484"/>
        <v>-3000</v>
      </c>
      <c r="H21922" s="704" t="s">
        <v>14854</v>
      </c>
    </row>
    <row r="21923" spans="1:8" ht="15" x14ac:dyDescent="0.2">
      <c r="A21923" s="733">
        <v>45610</v>
      </c>
      <c r="B21923" s="62" t="s">
        <v>14575</v>
      </c>
      <c r="C21923" s="62" t="s">
        <v>14989</v>
      </c>
      <c r="D21923" s="182" t="s">
        <v>14988</v>
      </c>
      <c r="E21923" s="125">
        <v>74000</v>
      </c>
      <c r="F21923" s="125"/>
      <c r="G21923" s="125">
        <f t="shared" si="484"/>
        <v>-74000</v>
      </c>
      <c r="H21923" s="704" t="s">
        <v>14854</v>
      </c>
    </row>
    <row r="21924" spans="1:8" ht="15" x14ac:dyDescent="0.2">
      <c r="A21924" s="733">
        <v>45610</v>
      </c>
      <c r="B21924" s="62" t="s">
        <v>13240</v>
      </c>
      <c r="C21924" s="62" t="s">
        <v>12271</v>
      </c>
      <c r="D21924" s="182" t="s">
        <v>14996</v>
      </c>
      <c r="E21924" s="125">
        <v>50000</v>
      </c>
      <c r="F21924" s="125"/>
      <c r="G21924" s="125">
        <f t="shared" si="484"/>
        <v>-50000</v>
      </c>
      <c r="H21924" s="704" t="s">
        <v>14854</v>
      </c>
    </row>
    <row r="21925" spans="1:8" ht="24" x14ac:dyDescent="0.2">
      <c r="A21925" s="733">
        <v>45610</v>
      </c>
      <c r="B21925" s="62" t="s">
        <v>12671</v>
      </c>
      <c r="C21925" s="669" t="s">
        <v>3144</v>
      </c>
      <c r="D21925" s="905" t="s">
        <v>14987</v>
      </c>
      <c r="E21925" s="671">
        <v>25000</v>
      </c>
      <c r="F21925" s="125"/>
      <c r="G21925" s="125">
        <f t="shared" si="484"/>
        <v>-25000</v>
      </c>
      <c r="H21925" s="704" t="s">
        <v>14854</v>
      </c>
    </row>
    <row r="21926" spans="1:8" ht="24" x14ac:dyDescent="0.2">
      <c r="A21926" s="733">
        <v>45610</v>
      </c>
      <c r="B21926" s="62" t="s">
        <v>13213</v>
      </c>
      <c r="C21926" s="669" t="s">
        <v>3144</v>
      </c>
      <c r="D21926" s="905" t="s">
        <v>14987</v>
      </c>
      <c r="E21926" s="671">
        <v>55000</v>
      </c>
      <c r="F21926" s="125"/>
      <c r="G21926" s="125">
        <f t="shared" si="484"/>
        <v>-55000</v>
      </c>
      <c r="H21926" s="704" t="s">
        <v>14854</v>
      </c>
    </row>
    <row r="21927" spans="1:8" ht="24" x14ac:dyDescent="0.2">
      <c r="A21927" s="733">
        <v>45610</v>
      </c>
      <c r="B21927" s="62" t="s">
        <v>11068</v>
      </c>
      <c r="C21927" s="669" t="s">
        <v>3144</v>
      </c>
      <c r="D21927" s="905" t="s">
        <v>14987</v>
      </c>
      <c r="E21927" s="671">
        <v>60000</v>
      </c>
      <c r="F21927" s="125"/>
      <c r="G21927" s="125">
        <f t="shared" si="484"/>
        <v>-60000</v>
      </c>
      <c r="H21927" s="704" t="s">
        <v>14854</v>
      </c>
    </row>
    <row r="21928" spans="1:8" ht="24" x14ac:dyDescent="0.2">
      <c r="A21928" s="733">
        <v>45610</v>
      </c>
      <c r="B21928" s="62" t="s">
        <v>14575</v>
      </c>
      <c r="C21928" s="669" t="s">
        <v>3144</v>
      </c>
      <c r="D21928" s="905" t="s">
        <v>14987</v>
      </c>
      <c r="E21928" s="671">
        <v>29970</v>
      </c>
      <c r="F21928" s="125"/>
      <c r="G21928" s="125">
        <f t="shared" si="484"/>
        <v>-29970</v>
      </c>
      <c r="H21928" s="704" t="s">
        <v>14854</v>
      </c>
    </row>
    <row r="21929" spans="1:8" ht="15" x14ac:dyDescent="0.2">
      <c r="A21929" s="733">
        <v>45611</v>
      </c>
      <c r="B21929" s="62" t="s">
        <v>103</v>
      </c>
      <c r="C21929" s="62" t="s">
        <v>391</v>
      </c>
      <c r="D21929" s="182" t="s">
        <v>10199</v>
      </c>
      <c r="E21929" s="125">
        <v>4000</v>
      </c>
      <c r="F21929" s="125"/>
      <c r="G21929" s="125">
        <f t="shared" si="484"/>
        <v>-4000</v>
      </c>
      <c r="H21929" s="704" t="s">
        <v>14854</v>
      </c>
    </row>
    <row r="21930" spans="1:8" ht="15" x14ac:dyDescent="0.2">
      <c r="A21930" s="733">
        <v>45611</v>
      </c>
      <c r="B21930" s="62" t="s">
        <v>14357</v>
      </c>
      <c r="C21930" s="62" t="s">
        <v>10972</v>
      </c>
      <c r="D21930" s="182" t="s">
        <v>14997</v>
      </c>
      <c r="E21930" s="125">
        <v>9000</v>
      </c>
      <c r="F21930" s="125"/>
      <c r="G21930" s="125">
        <f t="shared" si="484"/>
        <v>-9000</v>
      </c>
      <c r="H21930" s="704" t="s">
        <v>14854</v>
      </c>
    </row>
    <row r="21931" spans="1:8" ht="15" x14ac:dyDescent="0.2">
      <c r="A21931" s="733">
        <v>45611</v>
      </c>
      <c r="B21931" s="62" t="s">
        <v>14357</v>
      </c>
      <c r="C21931" s="62" t="s">
        <v>285</v>
      </c>
      <c r="D21931" s="182" t="s">
        <v>13669</v>
      </c>
      <c r="E21931" s="125">
        <v>1000</v>
      </c>
      <c r="F21931" s="125"/>
      <c r="G21931" s="125">
        <f t="shared" si="484"/>
        <v>-1000</v>
      </c>
      <c r="H21931" s="704" t="s">
        <v>14854</v>
      </c>
    </row>
    <row r="21932" spans="1:8" ht="15" x14ac:dyDescent="0.2">
      <c r="A21932" s="733">
        <v>45611</v>
      </c>
      <c r="B21932" s="62" t="s">
        <v>14603</v>
      </c>
      <c r="C21932" s="62" t="s">
        <v>5740</v>
      </c>
      <c r="D21932" s="182" t="s">
        <v>14977</v>
      </c>
      <c r="E21932" s="125">
        <v>1100</v>
      </c>
      <c r="F21932" s="125"/>
      <c r="G21932" s="125">
        <f t="shared" si="484"/>
        <v>-1100</v>
      </c>
      <c r="H21932" s="704" t="s">
        <v>14854</v>
      </c>
    </row>
    <row r="21933" spans="1:8" ht="15" x14ac:dyDescent="0.2">
      <c r="A21933" s="733">
        <v>45611</v>
      </c>
      <c r="B21933" s="62" t="s">
        <v>14480</v>
      </c>
      <c r="C21933" s="62" t="s">
        <v>5409</v>
      </c>
      <c r="D21933" s="182" t="s">
        <v>13406</v>
      </c>
      <c r="E21933" s="125">
        <v>5000</v>
      </c>
      <c r="F21933" s="125"/>
      <c r="G21933" s="125">
        <f t="shared" si="484"/>
        <v>-5000</v>
      </c>
      <c r="H21933" s="704" t="s">
        <v>14854</v>
      </c>
    </row>
    <row r="21934" spans="1:8" ht="15" x14ac:dyDescent="0.2">
      <c r="A21934" s="733">
        <v>45611</v>
      </c>
      <c r="B21934" s="62" t="s">
        <v>13240</v>
      </c>
      <c r="C21934" s="62" t="s">
        <v>5740</v>
      </c>
      <c r="D21934" s="182" t="s">
        <v>14977</v>
      </c>
      <c r="E21934" s="125">
        <v>1400</v>
      </c>
      <c r="F21934" s="125"/>
      <c r="G21934" s="125">
        <f t="shared" si="484"/>
        <v>-1400</v>
      </c>
      <c r="H21934" s="704" t="s">
        <v>14854</v>
      </c>
    </row>
    <row r="21935" spans="1:8" ht="15" x14ac:dyDescent="0.2">
      <c r="A21935" s="733">
        <v>45611</v>
      </c>
      <c r="B21935" s="62" t="s">
        <v>13213</v>
      </c>
      <c r="C21935" s="62" t="s">
        <v>5740</v>
      </c>
      <c r="D21935" s="182" t="s">
        <v>14977</v>
      </c>
      <c r="E21935" s="125">
        <v>600</v>
      </c>
      <c r="F21935" s="125"/>
      <c r="G21935" s="125">
        <f t="shared" si="484"/>
        <v>-600</v>
      </c>
      <c r="H21935" s="704" t="s">
        <v>14854</v>
      </c>
    </row>
    <row r="21936" spans="1:8" ht="15" x14ac:dyDescent="0.2">
      <c r="A21936" s="733">
        <v>45611</v>
      </c>
      <c r="B21936" s="62" t="s">
        <v>14357</v>
      </c>
      <c r="C21936" s="62" t="s">
        <v>10972</v>
      </c>
      <c r="D21936" s="182" t="s">
        <v>14998</v>
      </c>
      <c r="E21936" s="125">
        <v>2000</v>
      </c>
      <c r="F21936" s="125"/>
      <c r="G21936" s="125">
        <f t="shared" si="484"/>
        <v>-2000</v>
      </c>
      <c r="H21936" s="704" t="s">
        <v>14854</v>
      </c>
    </row>
    <row r="21937" spans="1:8" ht="15" x14ac:dyDescent="0.2">
      <c r="A21937" s="733">
        <v>45611</v>
      </c>
      <c r="B21937" s="62" t="s">
        <v>14603</v>
      </c>
      <c r="C21937" s="62" t="s">
        <v>13257</v>
      </c>
      <c r="D21937" s="182" t="s">
        <v>15013</v>
      </c>
      <c r="E21937" s="125">
        <v>100000</v>
      </c>
      <c r="F21937" s="125"/>
      <c r="G21937" s="125">
        <f t="shared" si="484"/>
        <v>-100000</v>
      </c>
      <c r="H21937" s="704" t="s">
        <v>14854</v>
      </c>
    </row>
    <row r="21938" spans="1:8" ht="15" x14ac:dyDescent="0.2">
      <c r="A21938" s="733">
        <v>45611</v>
      </c>
      <c r="B21938" s="62" t="s">
        <v>11068</v>
      </c>
      <c r="C21938" s="62" t="s">
        <v>10972</v>
      </c>
      <c r="D21938" s="182" t="s">
        <v>14798</v>
      </c>
      <c r="E21938" s="125">
        <v>17000</v>
      </c>
      <c r="F21938" s="125"/>
      <c r="G21938" s="125">
        <f t="shared" si="484"/>
        <v>-17000</v>
      </c>
      <c r="H21938" s="704" t="s">
        <v>14854</v>
      </c>
    </row>
    <row r="21939" spans="1:8" ht="15" x14ac:dyDescent="0.2">
      <c r="A21939" s="733">
        <v>45612</v>
      </c>
      <c r="B21939" s="62" t="s">
        <v>14012</v>
      </c>
      <c r="C21939" s="62" t="s">
        <v>5740</v>
      </c>
      <c r="D21939" s="182" t="s">
        <v>15014</v>
      </c>
      <c r="E21939" s="125">
        <v>680</v>
      </c>
      <c r="F21939" s="125"/>
      <c r="G21939" s="125">
        <f t="shared" si="484"/>
        <v>-680</v>
      </c>
      <c r="H21939" s="704" t="s">
        <v>14854</v>
      </c>
    </row>
    <row r="21940" spans="1:8" ht="15" x14ac:dyDescent="0.2">
      <c r="A21940" s="733">
        <v>45612</v>
      </c>
      <c r="B21940" s="62" t="s">
        <v>13240</v>
      </c>
      <c r="C21940" s="62" t="s">
        <v>10972</v>
      </c>
      <c r="D21940" s="182" t="s">
        <v>15015</v>
      </c>
      <c r="E21940" s="125">
        <v>5880</v>
      </c>
      <c r="F21940" s="125"/>
      <c r="G21940" s="125">
        <f t="shared" si="484"/>
        <v>-5880</v>
      </c>
      <c r="H21940" s="704" t="s">
        <v>14854</v>
      </c>
    </row>
    <row r="21941" spans="1:8" ht="15" x14ac:dyDescent="0.2">
      <c r="A21941" s="733">
        <v>45612</v>
      </c>
      <c r="B21941" s="62" t="s">
        <v>14012</v>
      </c>
      <c r="C21941" s="62" t="s">
        <v>13508</v>
      </c>
      <c r="D21941" s="182" t="s">
        <v>369</v>
      </c>
      <c r="E21941" s="125">
        <v>3000</v>
      </c>
      <c r="F21941" s="125"/>
      <c r="G21941" s="125">
        <f t="shared" si="484"/>
        <v>-3000</v>
      </c>
      <c r="H21941" s="704" t="s">
        <v>14854</v>
      </c>
    </row>
    <row r="21942" spans="1:8" ht="15" x14ac:dyDescent="0.2">
      <c r="A21942" s="733">
        <v>45612</v>
      </c>
      <c r="B21942" s="62" t="s">
        <v>12388</v>
      </c>
      <c r="C21942" s="62" t="s">
        <v>5740</v>
      </c>
      <c r="D21942" s="182" t="s">
        <v>369</v>
      </c>
      <c r="E21942" s="125">
        <v>3000</v>
      </c>
      <c r="F21942" s="125"/>
      <c r="G21942" s="125">
        <f t="shared" si="484"/>
        <v>-3000</v>
      </c>
      <c r="H21942" s="704" t="s">
        <v>14854</v>
      </c>
    </row>
    <row r="21943" spans="1:8" ht="15" x14ac:dyDescent="0.2">
      <c r="A21943" s="733">
        <v>45612</v>
      </c>
      <c r="B21943" s="62" t="s">
        <v>103</v>
      </c>
      <c r="C21943" s="62" t="s">
        <v>391</v>
      </c>
      <c r="D21943" s="182" t="s">
        <v>10199</v>
      </c>
      <c r="E21943" s="125">
        <v>5000</v>
      </c>
      <c r="F21943" s="125"/>
      <c r="G21943" s="125">
        <f t="shared" si="484"/>
        <v>-5000</v>
      </c>
      <c r="H21943" s="704" t="s">
        <v>14854</v>
      </c>
    </row>
    <row r="21944" spans="1:8" ht="15" x14ac:dyDescent="0.2">
      <c r="A21944" s="733">
        <v>45612</v>
      </c>
      <c r="B21944" s="62" t="s">
        <v>13213</v>
      </c>
      <c r="C21944" s="62" t="s">
        <v>10972</v>
      </c>
      <c r="D21944" s="182" t="s">
        <v>14991</v>
      </c>
      <c r="E21944" s="125">
        <v>10000</v>
      </c>
      <c r="F21944" s="125"/>
      <c r="G21944" s="125">
        <f t="shared" si="484"/>
        <v>-10000</v>
      </c>
      <c r="H21944" s="704" t="s">
        <v>14854</v>
      </c>
    </row>
    <row r="21945" spans="1:8" ht="15" x14ac:dyDescent="0.2">
      <c r="A21945" s="733">
        <v>45612</v>
      </c>
      <c r="B21945" s="62" t="s">
        <v>13213</v>
      </c>
      <c r="C21945" s="62" t="s">
        <v>5740</v>
      </c>
      <c r="D21945" s="182" t="s">
        <v>14706</v>
      </c>
      <c r="E21945" s="125">
        <v>1000</v>
      </c>
      <c r="F21945" s="125"/>
      <c r="G21945" s="125">
        <f t="shared" si="484"/>
        <v>-1000</v>
      </c>
      <c r="H21945" s="704" t="s">
        <v>14854</v>
      </c>
    </row>
    <row r="21946" spans="1:8" ht="15" x14ac:dyDescent="0.2">
      <c r="A21946" s="733">
        <v>45612</v>
      </c>
      <c r="B21946" s="62" t="s">
        <v>11068</v>
      </c>
      <c r="C21946" s="62" t="s">
        <v>5740</v>
      </c>
      <c r="D21946" s="182" t="s">
        <v>14706</v>
      </c>
      <c r="E21946" s="125">
        <v>750</v>
      </c>
      <c r="F21946" s="125"/>
      <c r="G21946" s="125">
        <f t="shared" si="484"/>
        <v>-750</v>
      </c>
      <c r="H21946" s="704" t="s">
        <v>14854</v>
      </c>
    </row>
    <row r="21947" spans="1:8" ht="15" x14ac:dyDescent="0.2">
      <c r="A21947" s="733">
        <v>45612</v>
      </c>
      <c r="B21947" s="62" t="s">
        <v>9344</v>
      </c>
      <c r="C21947" s="62" t="s">
        <v>5740</v>
      </c>
      <c r="D21947" s="182" t="s">
        <v>14706</v>
      </c>
      <c r="E21947" s="125">
        <v>750</v>
      </c>
      <c r="F21947" s="125"/>
      <c r="G21947" s="125">
        <f t="shared" si="484"/>
        <v>-750</v>
      </c>
      <c r="H21947" s="704" t="s">
        <v>14854</v>
      </c>
    </row>
    <row r="21948" spans="1:8" ht="15" x14ac:dyDescent="0.2">
      <c r="A21948" s="733">
        <v>45612</v>
      </c>
      <c r="B21948" s="62" t="s">
        <v>13240</v>
      </c>
      <c r="C21948" s="62" t="s">
        <v>14808</v>
      </c>
      <c r="D21948" s="182" t="s">
        <v>13121</v>
      </c>
      <c r="E21948" s="125">
        <v>15000</v>
      </c>
      <c r="F21948" s="125"/>
      <c r="G21948" s="125">
        <f t="shared" si="484"/>
        <v>-15000</v>
      </c>
      <c r="H21948" s="704" t="s">
        <v>14854</v>
      </c>
    </row>
    <row r="21949" spans="1:8" ht="15" x14ac:dyDescent="0.2">
      <c r="A21949" s="733">
        <v>45612</v>
      </c>
      <c r="B21949" s="62" t="s">
        <v>13240</v>
      </c>
      <c r="C21949" s="62" t="s">
        <v>285</v>
      </c>
      <c r="D21949" s="182" t="s">
        <v>13669</v>
      </c>
      <c r="E21949" s="125">
        <v>1500</v>
      </c>
      <c r="F21949" s="125"/>
      <c r="G21949" s="125">
        <f t="shared" si="484"/>
        <v>-1500</v>
      </c>
      <c r="H21949" s="704" t="s">
        <v>14854</v>
      </c>
    </row>
    <row r="21950" spans="1:8" ht="15" x14ac:dyDescent="0.2">
      <c r="A21950" s="733">
        <v>45612</v>
      </c>
      <c r="B21950" s="62" t="s">
        <v>14603</v>
      </c>
      <c r="C21950" s="62" t="s">
        <v>391</v>
      </c>
      <c r="D21950" s="182" t="s">
        <v>10294</v>
      </c>
      <c r="E21950" s="125">
        <v>1200</v>
      </c>
      <c r="F21950" s="125"/>
      <c r="G21950" s="125">
        <f t="shared" si="484"/>
        <v>-1200</v>
      </c>
      <c r="H21950" s="704" t="s">
        <v>14854</v>
      </c>
    </row>
    <row r="21951" spans="1:8" ht="15" x14ac:dyDescent="0.2">
      <c r="A21951" s="733">
        <v>45612</v>
      </c>
      <c r="B21951" s="62" t="s">
        <v>13213</v>
      </c>
      <c r="C21951" s="62" t="s">
        <v>391</v>
      </c>
      <c r="D21951" s="182" t="s">
        <v>15016</v>
      </c>
      <c r="E21951" s="125">
        <v>2000</v>
      </c>
      <c r="F21951" s="125"/>
      <c r="G21951" s="125">
        <f t="shared" si="484"/>
        <v>-2000</v>
      </c>
      <c r="H21951" s="704" t="s">
        <v>14854</v>
      </c>
    </row>
    <row r="21952" spans="1:8" ht="15" x14ac:dyDescent="0.2">
      <c r="A21952" s="733">
        <v>45612</v>
      </c>
      <c r="B21952" s="62" t="s">
        <v>103</v>
      </c>
      <c r="C21952" s="62" t="s">
        <v>391</v>
      </c>
      <c r="D21952" s="182" t="s">
        <v>10199</v>
      </c>
      <c r="E21952" s="125">
        <v>3000</v>
      </c>
      <c r="F21952" s="125"/>
      <c r="G21952" s="125">
        <f t="shared" si="484"/>
        <v>-3000</v>
      </c>
      <c r="H21952" s="704" t="s">
        <v>14854</v>
      </c>
    </row>
    <row r="21953" spans="1:8" ht="15" x14ac:dyDescent="0.2">
      <c r="A21953" s="733">
        <v>45612</v>
      </c>
      <c r="B21953" s="62" t="s">
        <v>14575</v>
      </c>
      <c r="C21953" s="62" t="s">
        <v>10972</v>
      </c>
      <c r="D21953" s="182" t="s">
        <v>15017</v>
      </c>
      <c r="E21953" s="125">
        <v>2000</v>
      </c>
      <c r="F21953" s="125"/>
      <c r="G21953" s="125">
        <f t="shared" si="484"/>
        <v>-2000</v>
      </c>
      <c r="H21953" s="704" t="s">
        <v>14854</v>
      </c>
    </row>
    <row r="21954" spans="1:8" ht="15" x14ac:dyDescent="0.2">
      <c r="A21954" s="733">
        <v>45612</v>
      </c>
      <c r="B21954" s="62" t="s">
        <v>13213</v>
      </c>
      <c r="C21954" s="62" t="s">
        <v>5740</v>
      </c>
      <c r="D21954" s="182" t="s">
        <v>369</v>
      </c>
      <c r="E21954" s="125">
        <v>2000</v>
      </c>
      <c r="F21954" s="125"/>
      <c r="G21954" s="125">
        <f t="shared" si="484"/>
        <v>-2000</v>
      </c>
      <c r="H21954" s="704" t="s">
        <v>14854</v>
      </c>
    </row>
    <row r="21955" spans="1:8" ht="15" x14ac:dyDescent="0.2">
      <c r="A21955" s="733">
        <v>45613</v>
      </c>
      <c r="B21955" s="62" t="s">
        <v>13278</v>
      </c>
      <c r="C21955" s="62" t="s">
        <v>6475</v>
      </c>
      <c r="D21955" s="182" t="s">
        <v>14110</v>
      </c>
      <c r="E21955" s="125">
        <v>300000</v>
      </c>
      <c r="F21955" s="125"/>
      <c r="G21955" s="125">
        <f t="shared" si="484"/>
        <v>-300000</v>
      </c>
      <c r="H21955" s="704" t="s">
        <v>14854</v>
      </c>
    </row>
    <row r="21956" spans="1:8" ht="15" x14ac:dyDescent="0.2">
      <c r="A21956" s="733">
        <v>45613</v>
      </c>
      <c r="B21956" s="62" t="s">
        <v>13240</v>
      </c>
      <c r="C21956" s="62" t="s">
        <v>10972</v>
      </c>
      <c r="D21956" s="182" t="s">
        <v>15018</v>
      </c>
      <c r="E21956" s="125">
        <v>150000</v>
      </c>
      <c r="F21956" s="125"/>
      <c r="G21956" s="125">
        <f t="shared" si="484"/>
        <v>-150000</v>
      </c>
      <c r="H21956" s="704" t="s">
        <v>14854</v>
      </c>
    </row>
    <row r="21957" spans="1:8" ht="15" x14ac:dyDescent="0.2">
      <c r="A21957" s="733">
        <v>45613</v>
      </c>
      <c r="B21957" s="62" t="s">
        <v>14235</v>
      </c>
      <c r="C21957" s="62" t="s">
        <v>14312</v>
      </c>
      <c r="D21957" s="182" t="s">
        <v>15019</v>
      </c>
      <c r="E21957" s="125">
        <v>40000</v>
      </c>
      <c r="F21957" s="125"/>
      <c r="G21957" s="125">
        <f t="shared" si="484"/>
        <v>-40000</v>
      </c>
      <c r="H21957" s="704" t="s">
        <v>14854</v>
      </c>
    </row>
    <row r="21958" spans="1:8" ht="15" x14ac:dyDescent="0.2">
      <c r="A21958" s="733">
        <v>45614</v>
      </c>
      <c r="B21958" s="62" t="s">
        <v>13240</v>
      </c>
      <c r="C21958" s="62" t="s">
        <v>5740</v>
      </c>
      <c r="D21958" s="182" t="s">
        <v>369</v>
      </c>
      <c r="E21958" s="125">
        <v>1000</v>
      </c>
      <c r="F21958" s="125"/>
      <c r="G21958" s="125">
        <f t="shared" si="484"/>
        <v>-1000</v>
      </c>
      <c r="H21958" s="704" t="s">
        <v>14854</v>
      </c>
    </row>
    <row r="21959" spans="1:8" ht="15" x14ac:dyDescent="0.2">
      <c r="A21959" s="733">
        <v>45614</v>
      </c>
      <c r="B21959" s="62" t="s">
        <v>14575</v>
      </c>
      <c r="C21959" s="62" t="s">
        <v>5740</v>
      </c>
      <c r="D21959" s="182" t="s">
        <v>369</v>
      </c>
      <c r="E21959" s="125">
        <v>1000</v>
      </c>
      <c r="F21959" s="125"/>
      <c r="G21959" s="125">
        <f t="shared" si="484"/>
        <v>-1000</v>
      </c>
      <c r="H21959" s="704" t="s">
        <v>14854</v>
      </c>
    </row>
    <row r="21960" spans="1:8" ht="15" x14ac:dyDescent="0.2">
      <c r="A21960" s="733">
        <v>45614</v>
      </c>
      <c r="B21960" s="62" t="s">
        <v>12671</v>
      </c>
      <c r="C21960" s="62" t="s">
        <v>10972</v>
      </c>
      <c r="D21960" s="182" t="s">
        <v>15020</v>
      </c>
      <c r="E21960" s="125">
        <v>750</v>
      </c>
      <c r="F21960" s="125"/>
      <c r="G21960" s="125">
        <f t="shared" si="484"/>
        <v>-750</v>
      </c>
      <c r="H21960" s="704" t="s">
        <v>14854</v>
      </c>
    </row>
    <row r="21961" spans="1:8" ht="15" x14ac:dyDescent="0.2">
      <c r="A21961" s="733">
        <v>45614</v>
      </c>
      <c r="B21961" s="62" t="s">
        <v>11068</v>
      </c>
      <c r="C21961" s="62" t="s">
        <v>391</v>
      </c>
      <c r="D21961" s="182" t="s">
        <v>12430</v>
      </c>
      <c r="E21961" s="125">
        <v>1500</v>
      </c>
      <c r="F21961" s="125"/>
      <c r="G21961" s="125">
        <f t="shared" si="484"/>
        <v>-1500</v>
      </c>
      <c r="H21961" s="704" t="s">
        <v>14854</v>
      </c>
    </row>
    <row r="21962" spans="1:8" ht="15" x14ac:dyDescent="0.2">
      <c r="A21962" s="733">
        <v>45614</v>
      </c>
      <c r="B21962" s="62" t="s">
        <v>13240</v>
      </c>
      <c r="C21962" s="62" t="s">
        <v>10972</v>
      </c>
      <c r="D21962" s="182" t="s">
        <v>15021</v>
      </c>
      <c r="E21962" s="125">
        <v>1200</v>
      </c>
      <c r="F21962" s="125"/>
      <c r="G21962" s="125">
        <f t="shared" si="484"/>
        <v>-1200</v>
      </c>
      <c r="H21962" s="704" t="s">
        <v>14854</v>
      </c>
    </row>
    <row r="21963" spans="1:8" ht="15" x14ac:dyDescent="0.2">
      <c r="A21963" s="733">
        <v>45614</v>
      </c>
      <c r="B21963" s="62" t="s">
        <v>13240</v>
      </c>
      <c r="C21963" s="62" t="s">
        <v>5740</v>
      </c>
      <c r="D21963" s="182" t="s">
        <v>15022</v>
      </c>
      <c r="E21963" s="125">
        <v>1400</v>
      </c>
      <c r="F21963" s="125"/>
      <c r="G21963" s="125">
        <f t="shared" si="484"/>
        <v>-1400</v>
      </c>
      <c r="H21963" s="704" t="s">
        <v>14854</v>
      </c>
    </row>
    <row r="21964" spans="1:8" ht="15" x14ac:dyDescent="0.2">
      <c r="A21964" s="733">
        <v>45614</v>
      </c>
      <c r="B21964" s="62" t="s">
        <v>12262</v>
      </c>
      <c r="C21964" s="62" t="s">
        <v>14407</v>
      </c>
      <c r="D21964" s="182" t="s">
        <v>15023</v>
      </c>
      <c r="E21964" s="125">
        <v>15000</v>
      </c>
      <c r="F21964" s="125"/>
      <c r="G21964" s="125">
        <f t="shared" si="484"/>
        <v>-15000</v>
      </c>
      <c r="H21964" s="704" t="s">
        <v>14854</v>
      </c>
    </row>
    <row r="21965" spans="1:8" ht="15" x14ac:dyDescent="0.2">
      <c r="A21965" s="733">
        <v>45614</v>
      </c>
      <c r="B21965" s="62" t="s">
        <v>103</v>
      </c>
      <c r="C21965" s="62" t="s">
        <v>8141</v>
      </c>
      <c r="D21965" s="182" t="s">
        <v>6342</v>
      </c>
      <c r="E21965" s="125">
        <v>11330</v>
      </c>
      <c r="F21965" s="125"/>
      <c r="G21965" s="125">
        <f t="shared" si="484"/>
        <v>-11330</v>
      </c>
      <c r="H21965" s="704" t="s">
        <v>14854</v>
      </c>
    </row>
    <row r="21966" spans="1:8" ht="15" x14ac:dyDescent="0.2">
      <c r="A21966" s="733">
        <v>45614</v>
      </c>
      <c r="B21966" s="62" t="s">
        <v>25</v>
      </c>
      <c r="C21966" s="62" t="s">
        <v>8141</v>
      </c>
      <c r="D21966" s="182" t="s">
        <v>6342</v>
      </c>
      <c r="E21966" s="125">
        <v>3185</v>
      </c>
      <c r="F21966" s="125"/>
      <c r="G21966" s="125">
        <f t="shared" si="484"/>
        <v>-3185</v>
      </c>
      <c r="H21966" s="704" t="s">
        <v>14854</v>
      </c>
    </row>
    <row r="21967" spans="1:8" ht="15" x14ac:dyDescent="0.2">
      <c r="A21967" s="733">
        <v>45614</v>
      </c>
      <c r="B21967" s="62" t="s">
        <v>13240</v>
      </c>
      <c r="C21967" s="62" t="s">
        <v>15024</v>
      </c>
      <c r="D21967" s="182" t="s">
        <v>14838</v>
      </c>
      <c r="E21967" s="125">
        <v>200000</v>
      </c>
      <c r="F21967" s="125"/>
      <c r="G21967" s="125">
        <f t="shared" si="484"/>
        <v>-200000</v>
      </c>
      <c r="H21967" s="704" t="s">
        <v>14854</v>
      </c>
    </row>
    <row r="21968" spans="1:8" ht="15" x14ac:dyDescent="0.2">
      <c r="A21968" s="733">
        <v>45614</v>
      </c>
      <c r="B21968" s="62" t="s">
        <v>11068</v>
      </c>
      <c r="C21968" s="62" t="s">
        <v>15025</v>
      </c>
      <c r="D21968" s="182" t="s">
        <v>15026</v>
      </c>
      <c r="E21968" s="125">
        <v>100000</v>
      </c>
      <c r="F21968" s="125"/>
      <c r="G21968" s="125">
        <f t="shared" si="484"/>
        <v>-100000</v>
      </c>
      <c r="H21968" s="704" t="s">
        <v>14854</v>
      </c>
    </row>
    <row r="21969" spans="1:8" ht="15" x14ac:dyDescent="0.2">
      <c r="A21969" s="733">
        <v>45615</v>
      </c>
      <c r="B21969" s="62" t="s">
        <v>13213</v>
      </c>
      <c r="C21969" s="62" t="s">
        <v>10972</v>
      </c>
      <c r="D21969" s="182" t="s">
        <v>15027</v>
      </c>
      <c r="E21969" s="125">
        <v>7872</v>
      </c>
      <c r="F21969" s="125"/>
      <c r="G21969" s="125">
        <f t="shared" si="484"/>
        <v>-7872</v>
      </c>
      <c r="H21969" s="704" t="s">
        <v>14854</v>
      </c>
    </row>
    <row r="21970" spans="1:8" ht="15" x14ac:dyDescent="0.2">
      <c r="A21970" s="733">
        <v>45615</v>
      </c>
      <c r="B21970" s="62" t="s">
        <v>10351</v>
      </c>
      <c r="C21970" s="62" t="s">
        <v>15028</v>
      </c>
      <c r="D21970" s="182" t="s">
        <v>15029</v>
      </c>
      <c r="E21970" s="125">
        <v>8000</v>
      </c>
      <c r="F21970" s="125"/>
      <c r="G21970" s="125">
        <f t="shared" si="484"/>
        <v>-8000</v>
      </c>
      <c r="H21970" s="704" t="s">
        <v>14854</v>
      </c>
    </row>
    <row r="21971" spans="1:8" ht="15" x14ac:dyDescent="0.2">
      <c r="A21971" s="733">
        <v>45615</v>
      </c>
      <c r="B21971" s="62" t="s">
        <v>103</v>
      </c>
      <c r="C21971" s="62" t="s">
        <v>391</v>
      </c>
      <c r="D21971" s="182" t="s">
        <v>10199</v>
      </c>
      <c r="E21971" s="125">
        <v>4000</v>
      </c>
      <c r="F21971" s="125"/>
      <c r="G21971" s="125">
        <f t="shared" si="484"/>
        <v>-4000</v>
      </c>
      <c r="H21971" s="704" t="s">
        <v>14854</v>
      </c>
    </row>
    <row r="21972" spans="1:8" ht="15" x14ac:dyDescent="0.2">
      <c r="A21972" s="733">
        <v>45615</v>
      </c>
      <c r="B21972" s="62" t="s">
        <v>13213</v>
      </c>
      <c r="C21972" s="62" t="s">
        <v>285</v>
      </c>
      <c r="D21972" s="182" t="s">
        <v>13669</v>
      </c>
      <c r="E21972" s="125">
        <v>1500</v>
      </c>
      <c r="F21972" s="125"/>
      <c r="G21972" s="125">
        <f t="shared" si="484"/>
        <v>-1500</v>
      </c>
      <c r="H21972" s="704" t="s">
        <v>14854</v>
      </c>
    </row>
    <row r="21973" spans="1:8" ht="15" x14ac:dyDescent="0.2">
      <c r="A21973" s="733">
        <v>45615</v>
      </c>
      <c r="B21973" s="62" t="s">
        <v>13240</v>
      </c>
      <c r="C21973" s="62" t="s">
        <v>10972</v>
      </c>
      <c r="D21973" s="182" t="s">
        <v>15030</v>
      </c>
      <c r="E21973" s="125">
        <v>48600</v>
      </c>
      <c r="F21973" s="125"/>
      <c r="G21973" s="125">
        <f t="shared" si="484"/>
        <v>-48600</v>
      </c>
      <c r="H21973" s="704" t="s">
        <v>14854</v>
      </c>
    </row>
    <row r="21974" spans="1:8" ht="15" x14ac:dyDescent="0.2">
      <c r="A21974" s="733">
        <v>45615</v>
      </c>
      <c r="B21974" s="62" t="s">
        <v>14603</v>
      </c>
      <c r="C21974" s="62" t="s">
        <v>10972</v>
      </c>
      <c r="D21974" s="182" t="s">
        <v>15031</v>
      </c>
      <c r="E21974" s="125">
        <v>1500</v>
      </c>
      <c r="F21974" s="125"/>
      <c r="G21974" s="125">
        <f t="shared" si="484"/>
        <v>-1500</v>
      </c>
      <c r="H21974" s="704" t="s">
        <v>14854</v>
      </c>
    </row>
    <row r="21975" spans="1:8" ht="15" x14ac:dyDescent="0.2">
      <c r="A21975" s="733">
        <v>45615</v>
      </c>
      <c r="B21975" s="62" t="s">
        <v>14575</v>
      </c>
      <c r="C21975" s="62" t="s">
        <v>5740</v>
      </c>
      <c r="D21975" s="182" t="s">
        <v>14141</v>
      </c>
      <c r="E21975" s="125">
        <v>3200</v>
      </c>
      <c r="F21975" s="125"/>
      <c r="G21975" s="125">
        <f t="shared" si="484"/>
        <v>-3200</v>
      </c>
      <c r="H21975" s="704" t="s">
        <v>14854</v>
      </c>
    </row>
    <row r="21976" spans="1:8" ht="15" x14ac:dyDescent="0.2">
      <c r="A21976" s="733">
        <v>45615</v>
      </c>
      <c r="B21976" s="62" t="s">
        <v>12388</v>
      </c>
      <c r="C21976" s="62" t="s">
        <v>10972</v>
      </c>
      <c r="D21976" s="182" t="s">
        <v>15032</v>
      </c>
      <c r="E21976" s="125">
        <v>1790</v>
      </c>
      <c r="F21976" s="125"/>
      <c r="G21976" s="125">
        <f t="shared" si="484"/>
        <v>-1790</v>
      </c>
      <c r="H21976" s="704" t="s">
        <v>14854</v>
      </c>
    </row>
    <row r="21977" spans="1:8" ht="15" x14ac:dyDescent="0.2">
      <c r="A21977" s="733">
        <v>45615</v>
      </c>
      <c r="B21977" s="62" t="s">
        <v>25</v>
      </c>
      <c r="C21977" s="62" t="s">
        <v>2427</v>
      </c>
      <c r="D21977" s="182" t="s">
        <v>15038</v>
      </c>
      <c r="E21977" s="125">
        <v>56850</v>
      </c>
      <c r="F21977" s="125"/>
      <c r="G21977" s="125">
        <f t="shared" si="484"/>
        <v>-56850</v>
      </c>
      <c r="H21977" s="704" t="s">
        <v>14854</v>
      </c>
    </row>
    <row r="21978" spans="1:8" ht="15" x14ac:dyDescent="0.2">
      <c r="A21978" s="733">
        <v>45615</v>
      </c>
      <c r="B21978" s="62" t="s">
        <v>14546</v>
      </c>
      <c r="C21978" s="62" t="s">
        <v>13543</v>
      </c>
      <c r="D21978" s="182" t="s">
        <v>15033</v>
      </c>
      <c r="E21978" s="125">
        <v>50000</v>
      </c>
      <c r="F21978" s="125"/>
      <c r="G21978" s="125">
        <f t="shared" si="484"/>
        <v>-50000</v>
      </c>
      <c r="H21978" s="704" t="s">
        <v>14854</v>
      </c>
    </row>
    <row r="21979" spans="1:8" ht="15" x14ac:dyDescent="0.2">
      <c r="A21979" s="733">
        <v>45615</v>
      </c>
      <c r="B21979" s="62" t="s">
        <v>13165</v>
      </c>
      <c r="C21979" s="565" t="s">
        <v>3427</v>
      </c>
      <c r="D21979" s="873" t="s">
        <v>15035</v>
      </c>
      <c r="E21979" s="566">
        <v>350000</v>
      </c>
      <c r="F21979" s="125"/>
      <c r="G21979" s="125">
        <f t="shared" si="484"/>
        <v>-350000</v>
      </c>
      <c r="H21979" s="704" t="s">
        <v>14854</v>
      </c>
    </row>
    <row r="21980" spans="1:8" ht="15" x14ac:dyDescent="0.2">
      <c r="A21980" s="733">
        <v>45615</v>
      </c>
      <c r="B21980" s="62" t="s">
        <v>11068</v>
      </c>
      <c r="C21980" s="565" t="s">
        <v>3427</v>
      </c>
      <c r="D21980" s="873" t="s">
        <v>15035</v>
      </c>
      <c r="E21980" s="566">
        <v>100000</v>
      </c>
      <c r="F21980" s="125"/>
      <c r="G21980" s="125">
        <f t="shared" ref="G21980:G22017" si="485">F21980-E21980</f>
        <v>-100000</v>
      </c>
      <c r="H21980" s="704" t="s">
        <v>14854</v>
      </c>
    </row>
    <row r="21981" spans="1:8" ht="15" x14ac:dyDescent="0.2">
      <c r="A21981" s="733">
        <v>45615</v>
      </c>
      <c r="B21981" s="62" t="s">
        <v>13165</v>
      </c>
      <c r="C21981" s="62" t="s">
        <v>14251</v>
      </c>
      <c r="D21981" s="182" t="s">
        <v>15034</v>
      </c>
      <c r="E21981" s="125">
        <v>250000</v>
      </c>
      <c r="F21981" s="125"/>
      <c r="G21981" s="125">
        <f t="shared" si="485"/>
        <v>-250000</v>
      </c>
      <c r="H21981" s="704" t="s">
        <v>14854</v>
      </c>
    </row>
    <row r="21982" spans="1:8" ht="15" x14ac:dyDescent="0.2">
      <c r="A21982" s="733">
        <v>45616</v>
      </c>
      <c r="B21982" s="62" t="s">
        <v>13213</v>
      </c>
      <c r="C21982" s="62" t="s">
        <v>5740</v>
      </c>
      <c r="D21982" s="182" t="s">
        <v>14706</v>
      </c>
      <c r="E21982" s="125">
        <v>1500</v>
      </c>
      <c r="F21982" s="125"/>
      <c r="G21982" s="125">
        <f t="shared" si="485"/>
        <v>-1500</v>
      </c>
      <c r="H21982" s="704" t="s">
        <v>14854</v>
      </c>
    </row>
    <row r="21983" spans="1:8" ht="15" x14ac:dyDescent="0.2">
      <c r="A21983" s="733">
        <v>45616</v>
      </c>
      <c r="B21983" s="62" t="s">
        <v>14012</v>
      </c>
      <c r="C21983" s="62" t="s">
        <v>5740</v>
      </c>
      <c r="D21983" s="182" t="s">
        <v>15046</v>
      </c>
      <c r="E21983" s="125">
        <v>3500</v>
      </c>
      <c r="F21983" s="125"/>
      <c r="G21983" s="125">
        <f t="shared" si="485"/>
        <v>-3500</v>
      </c>
      <c r="H21983" s="704" t="s">
        <v>14854</v>
      </c>
    </row>
    <row r="21984" spans="1:8" ht="15" x14ac:dyDescent="0.2">
      <c r="A21984" s="733">
        <v>45616</v>
      </c>
      <c r="B21984" s="62" t="s">
        <v>13240</v>
      </c>
      <c r="C21984" s="62" t="s">
        <v>10972</v>
      </c>
      <c r="D21984" s="182" t="s">
        <v>15047</v>
      </c>
      <c r="E21984" s="125">
        <v>65200</v>
      </c>
      <c r="F21984" s="125"/>
      <c r="G21984" s="125">
        <f t="shared" si="485"/>
        <v>-65200</v>
      </c>
      <c r="H21984" s="704" t="s">
        <v>14854</v>
      </c>
    </row>
    <row r="21985" spans="1:8" ht="15" x14ac:dyDescent="0.2">
      <c r="A21985" s="733">
        <v>45616</v>
      </c>
      <c r="B21985" s="62" t="s">
        <v>14357</v>
      </c>
      <c r="C21985" s="62" t="s">
        <v>10972</v>
      </c>
      <c r="D21985" s="182" t="s">
        <v>15048</v>
      </c>
      <c r="E21985" s="125">
        <v>1980</v>
      </c>
      <c r="F21985" s="125"/>
      <c r="G21985" s="125">
        <f t="shared" si="485"/>
        <v>-1980</v>
      </c>
      <c r="H21985" s="704" t="s">
        <v>14854</v>
      </c>
    </row>
    <row r="21986" spans="1:8" ht="15" x14ac:dyDescent="0.2">
      <c r="A21986" s="733">
        <v>45616</v>
      </c>
      <c r="B21986" s="62" t="s">
        <v>13213</v>
      </c>
      <c r="C21986" s="62" t="s">
        <v>10972</v>
      </c>
      <c r="D21986" s="182" t="s">
        <v>15049</v>
      </c>
      <c r="E21986" s="125">
        <v>5000</v>
      </c>
      <c r="F21986" s="125"/>
      <c r="G21986" s="125">
        <f t="shared" si="485"/>
        <v>-5000</v>
      </c>
      <c r="H21986" s="704" t="s">
        <v>14854</v>
      </c>
    </row>
    <row r="21987" spans="1:8" ht="15" x14ac:dyDescent="0.2">
      <c r="A21987" s="733">
        <v>45616</v>
      </c>
      <c r="B21987" s="62" t="s">
        <v>12334</v>
      </c>
      <c r="C21987" s="62" t="s">
        <v>10972</v>
      </c>
      <c r="D21987" s="182" t="s">
        <v>14867</v>
      </c>
      <c r="E21987" s="125">
        <v>30000</v>
      </c>
      <c r="F21987" s="125"/>
      <c r="G21987" s="125">
        <f t="shared" si="485"/>
        <v>-30000</v>
      </c>
      <c r="H21987" s="704" t="s">
        <v>14854</v>
      </c>
    </row>
    <row r="21988" spans="1:8" ht="15" x14ac:dyDescent="0.2">
      <c r="A21988" s="733">
        <v>45616</v>
      </c>
      <c r="B21988" s="62" t="s">
        <v>12388</v>
      </c>
      <c r="C21988" s="62" t="s">
        <v>5740</v>
      </c>
      <c r="D21988" s="182" t="s">
        <v>15050</v>
      </c>
      <c r="E21988" s="125">
        <v>3300</v>
      </c>
      <c r="F21988" s="125"/>
      <c r="G21988" s="125">
        <f t="shared" si="485"/>
        <v>-3300</v>
      </c>
      <c r="H21988" s="704" t="s">
        <v>14854</v>
      </c>
    </row>
    <row r="21989" spans="1:8" ht="15" x14ac:dyDescent="0.2">
      <c r="A21989" s="733">
        <v>45616</v>
      </c>
      <c r="B21989" s="62" t="s">
        <v>103</v>
      </c>
      <c r="C21989" s="62" t="s">
        <v>391</v>
      </c>
      <c r="D21989" s="182" t="s">
        <v>10199</v>
      </c>
      <c r="E21989" s="125">
        <v>4000</v>
      </c>
      <c r="F21989" s="125"/>
      <c r="G21989" s="125">
        <f t="shared" si="485"/>
        <v>-4000</v>
      </c>
      <c r="H21989" s="704" t="s">
        <v>14854</v>
      </c>
    </row>
    <row r="21990" spans="1:8" ht="15" x14ac:dyDescent="0.2">
      <c r="A21990" s="733">
        <v>45616</v>
      </c>
      <c r="B21990" s="62" t="s">
        <v>11068</v>
      </c>
      <c r="C21990" s="62" t="s">
        <v>5740</v>
      </c>
      <c r="D21990" s="182" t="s">
        <v>14706</v>
      </c>
      <c r="E21990" s="125">
        <v>2300</v>
      </c>
      <c r="F21990" s="125"/>
      <c r="G21990" s="125">
        <f t="shared" si="485"/>
        <v>-2300</v>
      </c>
      <c r="H21990" s="704" t="s">
        <v>14854</v>
      </c>
    </row>
    <row r="21991" spans="1:8" ht="15" x14ac:dyDescent="0.2">
      <c r="A21991" s="733">
        <v>45616</v>
      </c>
      <c r="B21991" s="62" t="s">
        <v>13213</v>
      </c>
      <c r="C21991" s="62" t="s">
        <v>5740</v>
      </c>
      <c r="D21991" s="182" t="s">
        <v>14706</v>
      </c>
      <c r="E21991" s="125">
        <v>1000</v>
      </c>
      <c r="F21991" s="125"/>
      <c r="G21991" s="125">
        <f t="shared" si="485"/>
        <v>-1000</v>
      </c>
      <c r="H21991" s="704" t="s">
        <v>14854</v>
      </c>
    </row>
    <row r="21992" spans="1:8" ht="15" x14ac:dyDescent="0.2">
      <c r="A21992" s="733">
        <v>45616</v>
      </c>
      <c r="B21992" s="62" t="s">
        <v>9344</v>
      </c>
      <c r="C21992" s="62" t="s">
        <v>5740</v>
      </c>
      <c r="D21992" s="182" t="s">
        <v>14706</v>
      </c>
      <c r="E21992" s="125">
        <v>500</v>
      </c>
      <c r="F21992" s="125"/>
      <c r="G21992" s="125">
        <f t="shared" si="485"/>
        <v>-500</v>
      </c>
      <c r="H21992" s="704" t="s">
        <v>14854</v>
      </c>
    </row>
    <row r="21993" spans="1:8" ht="15" x14ac:dyDescent="0.2">
      <c r="A21993" s="733">
        <v>45616</v>
      </c>
      <c r="B21993" s="62" t="s">
        <v>13098</v>
      </c>
      <c r="C21993" s="62" t="s">
        <v>5740</v>
      </c>
      <c r="D21993" s="182" t="s">
        <v>14706</v>
      </c>
      <c r="E21993" s="125">
        <v>1400</v>
      </c>
      <c r="F21993" s="125"/>
      <c r="G21993" s="125">
        <f t="shared" si="485"/>
        <v>-1400</v>
      </c>
      <c r="H21993" s="704" t="s">
        <v>14854</v>
      </c>
    </row>
    <row r="21994" spans="1:8" ht="15" x14ac:dyDescent="0.2">
      <c r="A21994" s="733">
        <v>45616</v>
      </c>
      <c r="B21994" s="62" t="s">
        <v>14603</v>
      </c>
      <c r="C21994" s="62" t="s">
        <v>5740</v>
      </c>
      <c r="D21994" s="182" t="s">
        <v>14706</v>
      </c>
      <c r="E21994" s="125">
        <v>2500</v>
      </c>
      <c r="F21994" s="125"/>
      <c r="G21994" s="125">
        <f t="shared" si="485"/>
        <v>-2500</v>
      </c>
      <c r="H21994" s="704" t="s">
        <v>14854</v>
      </c>
    </row>
    <row r="21995" spans="1:8" ht="15" x14ac:dyDescent="0.2">
      <c r="A21995" s="733">
        <v>45616</v>
      </c>
      <c r="B21995" s="62" t="s">
        <v>13522</v>
      </c>
      <c r="C21995" s="62" t="s">
        <v>10972</v>
      </c>
      <c r="D21995" s="182" t="s">
        <v>15051</v>
      </c>
      <c r="E21995" s="125">
        <v>29000</v>
      </c>
      <c r="F21995" s="125"/>
      <c r="G21995" s="125">
        <f t="shared" si="485"/>
        <v>-29000</v>
      </c>
      <c r="H21995" s="704" t="s">
        <v>14854</v>
      </c>
    </row>
    <row r="21996" spans="1:8" ht="15" x14ac:dyDescent="0.2">
      <c r="A21996" s="733">
        <v>45616</v>
      </c>
      <c r="B21996" s="62" t="s">
        <v>13240</v>
      </c>
      <c r="C21996" s="62" t="s">
        <v>15024</v>
      </c>
      <c r="D21996" s="182" t="s">
        <v>14838</v>
      </c>
      <c r="E21996" s="125">
        <v>200000</v>
      </c>
      <c r="F21996" s="125"/>
      <c r="G21996" s="125">
        <f t="shared" si="485"/>
        <v>-200000</v>
      </c>
      <c r="H21996" s="704" t="s">
        <v>14854</v>
      </c>
    </row>
    <row r="21997" spans="1:8" ht="15" x14ac:dyDescent="0.2">
      <c r="A21997" s="733">
        <v>45616</v>
      </c>
      <c r="B21997" s="735" t="s">
        <v>14340</v>
      </c>
      <c r="C21997" s="62" t="s">
        <v>11089</v>
      </c>
      <c r="D21997" s="182" t="s">
        <v>15052</v>
      </c>
      <c r="E21997" s="125">
        <v>500000</v>
      </c>
      <c r="F21997" s="125"/>
      <c r="G21997" s="125">
        <f t="shared" si="485"/>
        <v>-500000</v>
      </c>
      <c r="H21997" s="704" t="s">
        <v>14854</v>
      </c>
    </row>
    <row r="21998" spans="1:8" ht="15" x14ac:dyDescent="0.2">
      <c r="A21998" s="733">
        <v>45616</v>
      </c>
      <c r="B21998" s="735" t="s">
        <v>10351</v>
      </c>
      <c r="C21998" s="62" t="s">
        <v>15053</v>
      </c>
      <c r="D21998" s="182" t="s">
        <v>15054</v>
      </c>
      <c r="E21998" s="125">
        <v>400000</v>
      </c>
      <c r="F21998" s="125"/>
      <c r="G21998" s="125">
        <f t="shared" si="485"/>
        <v>-400000</v>
      </c>
      <c r="H21998" s="704" t="s">
        <v>14854</v>
      </c>
    </row>
    <row r="21999" spans="1:8" ht="24" x14ac:dyDescent="0.2">
      <c r="A21999" s="733">
        <v>45616</v>
      </c>
      <c r="B21999" s="62" t="s">
        <v>12388</v>
      </c>
      <c r="C21999" s="62" t="s">
        <v>4869</v>
      </c>
      <c r="D21999" s="182" t="s">
        <v>15055</v>
      </c>
      <c r="E21999" s="125">
        <v>175000</v>
      </c>
      <c r="F21999" s="125"/>
      <c r="G21999" s="125">
        <f t="shared" si="485"/>
        <v>-175000</v>
      </c>
      <c r="H21999" s="704" t="s">
        <v>14854</v>
      </c>
    </row>
    <row r="22000" spans="1:8" ht="15" x14ac:dyDescent="0.2">
      <c r="A22000" s="733">
        <v>45616</v>
      </c>
      <c r="B22000" s="735" t="s">
        <v>14340</v>
      </c>
      <c r="C22000" s="62" t="s">
        <v>11089</v>
      </c>
      <c r="D22000" s="182" t="s">
        <v>15052</v>
      </c>
      <c r="E22000" s="125">
        <v>500000</v>
      </c>
      <c r="F22000" s="125"/>
      <c r="G22000" s="125">
        <f t="shared" si="485"/>
        <v>-500000</v>
      </c>
      <c r="H22000" s="704" t="s">
        <v>14854</v>
      </c>
    </row>
    <row r="22001" spans="1:8" ht="15" x14ac:dyDescent="0.2">
      <c r="A22001" s="733">
        <v>45617</v>
      </c>
      <c r="B22001" s="62" t="s">
        <v>13213</v>
      </c>
      <c r="C22001" s="62" t="s">
        <v>285</v>
      </c>
      <c r="D22001" s="182" t="s">
        <v>13669</v>
      </c>
      <c r="E22001" s="125">
        <v>1000</v>
      </c>
      <c r="F22001" s="125"/>
      <c r="G22001" s="125">
        <f t="shared" si="485"/>
        <v>-1000</v>
      </c>
      <c r="H22001" s="704" t="s">
        <v>14854</v>
      </c>
    </row>
    <row r="22002" spans="1:8" ht="15" x14ac:dyDescent="0.2">
      <c r="A22002" s="733">
        <v>45617</v>
      </c>
      <c r="B22002" s="62" t="s">
        <v>13240</v>
      </c>
      <c r="C22002" s="62" t="s">
        <v>15056</v>
      </c>
      <c r="D22002" s="182" t="s">
        <v>15057</v>
      </c>
      <c r="E22002" s="125">
        <v>10000</v>
      </c>
      <c r="F22002" s="125"/>
      <c r="G22002" s="125">
        <f t="shared" si="485"/>
        <v>-10000</v>
      </c>
      <c r="H22002" s="704" t="s">
        <v>14854</v>
      </c>
    </row>
    <row r="22003" spans="1:8" ht="15" x14ac:dyDescent="0.2">
      <c r="A22003" s="733">
        <v>45617</v>
      </c>
      <c r="B22003" s="62" t="s">
        <v>14480</v>
      </c>
      <c r="C22003" s="62" t="s">
        <v>12336</v>
      </c>
      <c r="D22003" s="182" t="s">
        <v>1156</v>
      </c>
      <c r="E22003" s="125">
        <v>10000</v>
      </c>
      <c r="F22003" s="125"/>
      <c r="G22003" s="125">
        <f t="shared" si="485"/>
        <v>-10000</v>
      </c>
      <c r="H22003" s="704" t="s">
        <v>14854</v>
      </c>
    </row>
    <row r="22004" spans="1:8" ht="15" x14ac:dyDescent="0.2">
      <c r="A22004" s="733">
        <v>45617</v>
      </c>
      <c r="B22004" s="62" t="s">
        <v>13240</v>
      </c>
      <c r="C22004" s="62" t="s">
        <v>5740</v>
      </c>
      <c r="D22004" s="182" t="s">
        <v>15058</v>
      </c>
      <c r="E22004" s="125">
        <v>2100</v>
      </c>
      <c r="F22004" s="125"/>
      <c r="G22004" s="125">
        <f t="shared" si="485"/>
        <v>-2100</v>
      </c>
      <c r="H22004" s="704" t="s">
        <v>14854</v>
      </c>
    </row>
    <row r="22005" spans="1:8" ht="15" x14ac:dyDescent="0.2">
      <c r="A22005" s="733">
        <v>45617</v>
      </c>
      <c r="B22005" s="62" t="s">
        <v>103</v>
      </c>
      <c r="C22005" s="62" t="s">
        <v>391</v>
      </c>
      <c r="D22005" s="182" t="s">
        <v>10199</v>
      </c>
      <c r="E22005" s="125">
        <v>3000</v>
      </c>
      <c r="F22005" s="125"/>
      <c r="G22005" s="125">
        <f t="shared" ref="G22005" si="486">F22005-E22005</f>
        <v>-3000</v>
      </c>
      <c r="H22005" s="704" t="s">
        <v>14854</v>
      </c>
    </row>
    <row r="22006" spans="1:8" ht="15" x14ac:dyDescent="0.2">
      <c r="A22006" s="733">
        <v>45617</v>
      </c>
      <c r="B22006" s="62" t="s">
        <v>11068</v>
      </c>
      <c r="C22006" s="62" t="s">
        <v>12433</v>
      </c>
      <c r="D22006" s="182" t="s">
        <v>15059</v>
      </c>
      <c r="E22006" s="125">
        <v>100000</v>
      </c>
      <c r="F22006" s="125"/>
      <c r="G22006" s="125">
        <f t="shared" si="485"/>
        <v>-100000</v>
      </c>
      <c r="H22006" s="704" t="s">
        <v>14854</v>
      </c>
    </row>
    <row r="22007" spans="1:8" ht="24" x14ac:dyDescent="0.2">
      <c r="A22007" s="733">
        <v>45617</v>
      </c>
      <c r="B22007" s="62" t="s">
        <v>13213</v>
      </c>
      <c r="C22007" s="62" t="s">
        <v>11529</v>
      </c>
      <c r="D22007" s="182" t="s">
        <v>15060</v>
      </c>
      <c r="E22007" s="125">
        <v>200000</v>
      </c>
      <c r="F22007" s="125"/>
      <c r="G22007" s="125">
        <f t="shared" si="485"/>
        <v>-200000</v>
      </c>
      <c r="H22007" s="704" t="s">
        <v>14854</v>
      </c>
    </row>
    <row r="22008" spans="1:8" ht="15" x14ac:dyDescent="0.2">
      <c r="A22008" s="733">
        <v>45617</v>
      </c>
      <c r="B22008" s="62" t="s">
        <v>14575</v>
      </c>
      <c r="C22008" s="62" t="s">
        <v>11717</v>
      </c>
      <c r="D22008" s="182" t="s">
        <v>15061</v>
      </c>
      <c r="E22008" s="125">
        <v>1350000</v>
      </c>
      <c r="F22008" s="125"/>
      <c r="G22008" s="125">
        <f t="shared" si="485"/>
        <v>-1350000</v>
      </c>
      <c r="H22008" s="704" t="s">
        <v>14854</v>
      </c>
    </row>
    <row r="22009" spans="1:8" ht="15" x14ac:dyDescent="0.2">
      <c r="A22009" s="1081">
        <v>45617</v>
      </c>
      <c r="B22009" s="1082" t="s">
        <v>12388</v>
      </c>
      <c r="C22009" s="1082" t="s">
        <v>15078</v>
      </c>
      <c r="D22009" s="1125" t="s">
        <v>14380</v>
      </c>
      <c r="E22009" s="1083">
        <v>40000</v>
      </c>
      <c r="F22009" s="1083"/>
      <c r="G22009" s="1083">
        <f t="shared" ref="G22009" si="487">F22009-E22009</f>
        <v>-40000</v>
      </c>
      <c r="H22009" s="1084" t="s">
        <v>14854</v>
      </c>
    </row>
    <row r="22010" spans="1:8" ht="15" x14ac:dyDescent="0.2">
      <c r="A22010" s="733">
        <v>45617</v>
      </c>
      <c r="B22010" s="62" t="s">
        <v>13240</v>
      </c>
      <c r="C22010" s="62" t="s">
        <v>5409</v>
      </c>
      <c r="D22010" s="182" t="s">
        <v>15062</v>
      </c>
      <c r="E22010" s="125">
        <v>10000</v>
      </c>
      <c r="F22010" s="125"/>
      <c r="G22010" s="125">
        <f t="shared" si="485"/>
        <v>-10000</v>
      </c>
      <c r="H22010" s="704" t="s">
        <v>14854</v>
      </c>
    </row>
    <row r="22011" spans="1:8" ht="15" x14ac:dyDescent="0.2">
      <c r="A22011" s="733">
        <v>45617</v>
      </c>
      <c r="B22011" s="62" t="s">
        <v>14575</v>
      </c>
      <c r="C22011" s="62" t="s">
        <v>9345</v>
      </c>
      <c r="D22011" s="182" t="s">
        <v>15063</v>
      </c>
      <c r="E22011" s="125">
        <v>22942</v>
      </c>
      <c r="F22011" s="125"/>
      <c r="G22011" s="125">
        <f t="shared" si="485"/>
        <v>-22942</v>
      </c>
      <c r="H22011" s="704" t="s">
        <v>14854</v>
      </c>
    </row>
    <row r="22012" spans="1:8" ht="15" x14ac:dyDescent="0.2">
      <c r="A22012" s="733">
        <v>45617</v>
      </c>
      <c r="B22012" s="62" t="s">
        <v>37</v>
      </c>
      <c r="C22012" s="62" t="s">
        <v>15064</v>
      </c>
      <c r="D22012" s="182" t="s">
        <v>15065</v>
      </c>
      <c r="E22012" s="125">
        <v>10000</v>
      </c>
      <c r="F22012" s="125"/>
      <c r="G22012" s="125">
        <f t="shared" si="485"/>
        <v>-10000</v>
      </c>
      <c r="H22012" s="704" t="s">
        <v>14854</v>
      </c>
    </row>
    <row r="22013" spans="1:8" ht="15" x14ac:dyDescent="0.2">
      <c r="A22013" s="733">
        <v>45617</v>
      </c>
      <c r="B22013" s="62" t="s">
        <v>11707</v>
      </c>
      <c r="C22013" s="62" t="s">
        <v>10972</v>
      </c>
      <c r="D22013" s="182" t="s">
        <v>15066</v>
      </c>
      <c r="E22013" s="125">
        <v>1400</v>
      </c>
      <c r="F22013" s="125"/>
      <c r="G22013" s="125">
        <f t="shared" si="485"/>
        <v>-1400</v>
      </c>
      <c r="H22013" s="704" t="s">
        <v>14854</v>
      </c>
    </row>
    <row r="22014" spans="1:8" ht="15" x14ac:dyDescent="0.2">
      <c r="A22014" s="733">
        <v>45617</v>
      </c>
      <c r="B22014" s="62" t="s">
        <v>11068</v>
      </c>
      <c r="C22014" s="62" t="s">
        <v>10972</v>
      </c>
      <c r="D22014" s="182" t="s">
        <v>15067</v>
      </c>
      <c r="E22014" s="125">
        <v>7000</v>
      </c>
      <c r="F22014" s="125"/>
      <c r="G22014" s="125">
        <f t="shared" si="485"/>
        <v>-7000</v>
      </c>
      <c r="H22014" s="704" t="s">
        <v>14854</v>
      </c>
    </row>
    <row r="22015" spans="1:8" ht="15" x14ac:dyDescent="0.2">
      <c r="A22015" s="733">
        <v>45617</v>
      </c>
      <c r="B22015" s="62" t="s">
        <v>14603</v>
      </c>
      <c r="C22015" s="62" t="s">
        <v>10972</v>
      </c>
      <c r="D22015" s="182" t="s">
        <v>15068</v>
      </c>
      <c r="E22015" s="125">
        <v>5100</v>
      </c>
      <c r="F22015" s="125"/>
      <c r="G22015" s="125">
        <f t="shared" si="485"/>
        <v>-5100</v>
      </c>
      <c r="H22015" s="704" t="s">
        <v>14854</v>
      </c>
    </row>
    <row r="22016" spans="1:8" ht="15" x14ac:dyDescent="0.2">
      <c r="A22016" s="733">
        <v>45617</v>
      </c>
      <c r="B22016" s="62" t="s">
        <v>13418</v>
      </c>
      <c r="C22016" s="62" t="s">
        <v>10972</v>
      </c>
      <c r="D22016" s="182" t="s">
        <v>6056</v>
      </c>
      <c r="E22016" s="125">
        <v>2260</v>
      </c>
      <c r="F22016" s="125"/>
      <c r="G22016" s="125">
        <f t="shared" si="485"/>
        <v>-2260</v>
      </c>
      <c r="H22016" s="704" t="s">
        <v>14854</v>
      </c>
    </row>
    <row r="22017" spans="1:8" ht="15" x14ac:dyDescent="0.2">
      <c r="A22017" s="733">
        <v>45617</v>
      </c>
      <c r="B22017" s="62" t="s">
        <v>37</v>
      </c>
      <c r="C22017" s="62" t="s">
        <v>10972</v>
      </c>
      <c r="D22017" s="182" t="s">
        <v>6056</v>
      </c>
      <c r="E22017" s="125">
        <v>4400</v>
      </c>
      <c r="F22017" s="125"/>
      <c r="G22017" s="125">
        <f t="shared" si="485"/>
        <v>-4400</v>
      </c>
      <c r="H22017" s="704" t="s">
        <v>14854</v>
      </c>
    </row>
    <row r="22018" spans="1:8" ht="15" x14ac:dyDescent="0.2">
      <c r="A22018" s="733">
        <v>45617</v>
      </c>
      <c r="B22018" s="62" t="s">
        <v>12783</v>
      </c>
      <c r="C22018" s="62" t="s">
        <v>10972</v>
      </c>
      <c r="D22018" s="182" t="s">
        <v>6056</v>
      </c>
      <c r="E22018" s="125">
        <v>12270</v>
      </c>
      <c r="F22018" s="125"/>
      <c r="G22018" s="125">
        <f t="shared" ref="G22018:G22019" si="488">F22018-E22018</f>
        <v>-12270</v>
      </c>
      <c r="H22018" s="704" t="s">
        <v>14854</v>
      </c>
    </row>
    <row r="22019" spans="1:8" ht="15" x14ac:dyDescent="0.2">
      <c r="A22019" s="733">
        <v>45617</v>
      </c>
      <c r="B22019" s="62" t="s">
        <v>12783</v>
      </c>
      <c r="C22019" s="62" t="s">
        <v>10972</v>
      </c>
      <c r="D22019" s="182" t="s">
        <v>6056</v>
      </c>
      <c r="E22019" s="125">
        <v>9770</v>
      </c>
      <c r="F22019" s="125"/>
      <c r="G22019" s="125">
        <f t="shared" si="488"/>
        <v>-9770</v>
      </c>
      <c r="H22019" s="704" t="s">
        <v>14854</v>
      </c>
    </row>
    <row r="22020" spans="1:8" ht="15" x14ac:dyDescent="0.2">
      <c r="A22020" s="733">
        <v>45617</v>
      </c>
      <c r="B22020" s="62" t="s">
        <v>12594</v>
      </c>
      <c r="C22020" s="62" t="s">
        <v>10972</v>
      </c>
      <c r="D22020" s="182" t="s">
        <v>6056</v>
      </c>
      <c r="E22020" s="125">
        <v>18668</v>
      </c>
      <c r="F22020" s="125"/>
      <c r="G22020" s="125">
        <f t="shared" ref="G22020:G22022" si="489">F22020-E22020</f>
        <v>-18668</v>
      </c>
      <c r="H22020" s="704" t="s">
        <v>14854</v>
      </c>
    </row>
    <row r="22021" spans="1:8" ht="15" x14ac:dyDescent="0.2">
      <c r="A22021" s="733">
        <v>45617</v>
      </c>
      <c r="B22021" s="62" t="s">
        <v>6503</v>
      </c>
      <c r="C22021" s="62" t="s">
        <v>10972</v>
      </c>
      <c r="D22021" s="182" t="s">
        <v>6056</v>
      </c>
      <c r="E22021" s="125">
        <v>51500</v>
      </c>
      <c r="F22021" s="125"/>
      <c r="G22021" s="125">
        <f t="shared" si="489"/>
        <v>-51500</v>
      </c>
      <c r="H22021" s="704" t="s">
        <v>14854</v>
      </c>
    </row>
    <row r="22022" spans="1:8" ht="15" x14ac:dyDescent="0.2">
      <c r="A22022" s="733">
        <v>45617</v>
      </c>
      <c r="B22022" s="62" t="s">
        <v>12594</v>
      </c>
      <c r="C22022" s="62" t="s">
        <v>10972</v>
      </c>
      <c r="D22022" s="182" t="s">
        <v>6056</v>
      </c>
      <c r="E22022" s="125">
        <v>62940</v>
      </c>
      <c r="F22022" s="125"/>
      <c r="G22022" s="125">
        <f t="shared" si="489"/>
        <v>-62940</v>
      </c>
      <c r="H22022" s="704" t="s">
        <v>14854</v>
      </c>
    </row>
    <row r="22023" spans="1:8" ht="15" x14ac:dyDescent="0.2">
      <c r="A22023" s="733">
        <v>45618</v>
      </c>
      <c r="B22023" s="62" t="s">
        <v>13213</v>
      </c>
      <c r="C22023" s="62" t="s">
        <v>285</v>
      </c>
      <c r="D22023" s="182" t="s">
        <v>13669</v>
      </c>
      <c r="E22023" s="125">
        <v>1000</v>
      </c>
      <c r="F22023" s="125"/>
      <c r="G22023" s="125">
        <f t="shared" ref="G22023:G22024" si="490">F22023-E22023</f>
        <v>-1000</v>
      </c>
      <c r="H22023" s="704" t="s">
        <v>14854</v>
      </c>
    </row>
    <row r="22024" spans="1:8" ht="15" x14ac:dyDescent="0.2">
      <c r="A22024" s="733">
        <v>45618</v>
      </c>
      <c r="B22024" s="62" t="s">
        <v>12388</v>
      </c>
      <c r="C22024" s="62" t="s">
        <v>391</v>
      </c>
      <c r="D22024" s="182" t="s">
        <v>14891</v>
      </c>
      <c r="E22024" s="125">
        <v>1000</v>
      </c>
      <c r="F22024" s="125"/>
      <c r="G22024" s="125">
        <f t="shared" si="490"/>
        <v>-1000</v>
      </c>
      <c r="H22024" s="704" t="s">
        <v>14854</v>
      </c>
    </row>
    <row r="22025" spans="1:8" ht="15" x14ac:dyDescent="0.2">
      <c r="A22025" s="1081">
        <v>45619</v>
      </c>
      <c r="B22025" s="1082" t="s">
        <v>12594</v>
      </c>
      <c r="C22025" s="1082" t="s">
        <v>391</v>
      </c>
      <c r="D22025" s="1125" t="s">
        <v>12133</v>
      </c>
      <c r="E22025" s="1083">
        <v>1000</v>
      </c>
      <c r="F22025" s="1083"/>
      <c r="G22025" s="1083">
        <f t="shared" ref="G22025:G22028" si="491">F22025-E22025</f>
        <v>-1000</v>
      </c>
      <c r="H22025" s="1084" t="s">
        <v>14854</v>
      </c>
    </row>
    <row r="22026" spans="1:8" ht="15" x14ac:dyDescent="0.2">
      <c r="A22026" s="1081">
        <v>45619</v>
      </c>
      <c r="B22026" s="1082" t="s">
        <v>13213</v>
      </c>
      <c r="C22026" s="1082" t="s">
        <v>10972</v>
      </c>
      <c r="D22026" s="1125" t="s">
        <v>9824</v>
      </c>
      <c r="E22026" s="1083">
        <v>200</v>
      </c>
      <c r="F22026" s="1083"/>
      <c r="G22026" s="1083">
        <f t="shared" si="491"/>
        <v>-200</v>
      </c>
      <c r="H22026" s="1084" t="s">
        <v>14854</v>
      </c>
    </row>
    <row r="22027" spans="1:8" ht="15" x14ac:dyDescent="0.2">
      <c r="A22027" s="1081">
        <v>45619</v>
      </c>
      <c r="B22027" s="1082" t="s">
        <v>103</v>
      </c>
      <c r="C22027" s="1082" t="s">
        <v>391</v>
      </c>
      <c r="D22027" s="1125" t="s">
        <v>10199</v>
      </c>
      <c r="E22027" s="1083">
        <v>3000</v>
      </c>
      <c r="F22027" s="1083"/>
      <c r="G22027" s="1083">
        <f t="shared" si="491"/>
        <v>-3000</v>
      </c>
      <c r="H22027" s="1084" t="s">
        <v>14854</v>
      </c>
    </row>
    <row r="22028" spans="1:8" ht="15" x14ac:dyDescent="0.2">
      <c r="A22028" s="1081">
        <v>45619</v>
      </c>
      <c r="B22028" s="1082" t="s">
        <v>12388</v>
      </c>
      <c r="C22028" s="1082" t="s">
        <v>10972</v>
      </c>
      <c r="D22028" s="1125" t="s">
        <v>15073</v>
      </c>
      <c r="E22028" s="1083">
        <v>300</v>
      </c>
      <c r="F22028" s="1083"/>
      <c r="G22028" s="1083">
        <f t="shared" si="491"/>
        <v>-300</v>
      </c>
      <c r="H22028" s="1084" t="s">
        <v>14854</v>
      </c>
    </row>
    <row r="22029" spans="1:8" ht="15" x14ac:dyDescent="0.2">
      <c r="A22029" s="1081">
        <v>45619</v>
      </c>
      <c r="B22029" s="1082" t="s">
        <v>15074</v>
      </c>
      <c r="C22029" s="1082" t="s">
        <v>14352</v>
      </c>
      <c r="D22029" s="1125" t="s">
        <v>15075</v>
      </c>
      <c r="E22029" s="1083">
        <v>25000</v>
      </c>
      <c r="F22029" s="1083"/>
      <c r="G22029" s="1083">
        <f t="shared" ref="G22029:G22030" si="492">F22029-E22029</f>
        <v>-25000</v>
      </c>
      <c r="H22029" s="1084" t="s">
        <v>14854</v>
      </c>
    </row>
    <row r="22030" spans="1:8" ht="15" x14ac:dyDescent="0.2">
      <c r="A22030" s="1081">
        <v>45619</v>
      </c>
      <c r="B22030" s="1082" t="s">
        <v>37</v>
      </c>
      <c r="C22030" s="1082" t="s">
        <v>15064</v>
      </c>
      <c r="D22030" s="1125" t="s">
        <v>15065</v>
      </c>
      <c r="E22030" s="1083">
        <v>10000</v>
      </c>
      <c r="F22030" s="1083"/>
      <c r="G22030" s="1083">
        <f t="shared" si="492"/>
        <v>-10000</v>
      </c>
      <c r="H22030" s="1084" t="s">
        <v>14854</v>
      </c>
    </row>
    <row r="22031" spans="1:8" ht="15" x14ac:dyDescent="0.2">
      <c r="A22031" s="1081">
        <v>45621</v>
      </c>
      <c r="B22031" s="1082" t="s">
        <v>103</v>
      </c>
      <c r="C22031" s="1082" t="s">
        <v>391</v>
      </c>
      <c r="D22031" s="1125" t="s">
        <v>10199</v>
      </c>
      <c r="E22031" s="1083">
        <v>3000</v>
      </c>
      <c r="F22031" s="1083"/>
      <c r="G22031" s="1083">
        <f t="shared" ref="G22031" si="493">F22031-E22031</f>
        <v>-3000</v>
      </c>
      <c r="H22031" s="1084" t="s">
        <v>14854</v>
      </c>
    </row>
    <row r="22032" spans="1:8" ht="15" x14ac:dyDescent="0.2">
      <c r="A22032" s="1081">
        <v>45621</v>
      </c>
      <c r="B22032" s="1082" t="s">
        <v>13522</v>
      </c>
      <c r="C22032" s="1082" t="s">
        <v>14251</v>
      </c>
      <c r="D22032" s="1125" t="s">
        <v>15034</v>
      </c>
      <c r="E22032" s="1083">
        <v>139000</v>
      </c>
      <c r="F22032" s="1083"/>
      <c r="G22032" s="1083">
        <f t="shared" ref="G22032:G22035" si="494">F22032-E22032</f>
        <v>-139000</v>
      </c>
      <c r="H22032" s="1084" t="s">
        <v>14854</v>
      </c>
    </row>
    <row r="22033" spans="1:8" ht="24" x14ac:dyDescent="0.2">
      <c r="A22033" s="1081">
        <v>45621</v>
      </c>
      <c r="B22033" s="1082" t="s">
        <v>15076</v>
      </c>
      <c r="C22033" s="1082" t="s">
        <v>3144</v>
      </c>
      <c r="D22033" s="1125" t="s">
        <v>15077</v>
      </c>
      <c r="E22033" s="1083">
        <v>33300</v>
      </c>
      <c r="F22033" s="1083"/>
      <c r="G22033" s="1083">
        <f t="shared" si="494"/>
        <v>-33300</v>
      </c>
      <c r="H22033" s="1084" t="s">
        <v>14854</v>
      </c>
    </row>
    <row r="22034" spans="1:8" ht="24" x14ac:dyDescent="0.2">
      <c r="A22034" s="1081">
        <v>45621</v>
      </c>
      <c r="B22034" s="1082" t="s">
        <v>14012</v>
      </c>
      <c r="C22034" s="669" t="s">
        <v>3144</v>
      </c>
      <c r="D22034" s="905" t="s">
        <v>15117</v>
      </c>
      <c r="E22034" s="671">
        <v>55000</v>
      </c>
      <c r="F22034" s="1083"/>
      <c r="G22034" s="1083">
        <f t="shared" si="494"/>
        <v>-55000</v>
      </c>
      <c r="H22034" s="1084" t="s">
        <v>14854</v>
      </c>
    </row>
    <row r="22035" spans="1:8" ht="24" x14ac:dyDescent="0.2">
      <c r="A22035" s="1081">
        <v>45621</v>
      </c>
      <c r="B22035" s="1082" t="s">
        <v>13165</v>
      </c>
      <c r="C22035" s="669" t="s">
        <v>3144</v>
      </c>
      <c r="D22035" s="905" t="s">
        <v>15117</v>
      </c>
      <c r="E22035" s="671">
        <v>55000</v>
      </c>
      <c r="F22035" s="1083"/>
      <c r="G22035" s="1083">
        <f t="shared" si="494"/>
        <v>-55000</v>
      </c>
      <c r="H22035" s="1084" t="s">
        <v>14854</v>
      </c>
    </row>
    <row r="22036" spans="1:8" ht="15" x14ac:dyDescent="0.2">
      <c r="A22036" s="1081">
        <v>45622</v>
      </c>
      <c r="B22036" s="1082" t="s">
        <v>13213</v>
      </c>
      <c r="C22036" s="1082" t="s">
        <v>5740</v>
      </c>
      <c r="D22036" s="1125" t="s">
        <v>15106</v>
      </c>
      <c r="E22036" s="1083">
        <v>2200</v>
      </c>
      <c r="F22036" s="1083"/>
      <c r="G22036" s="1083">
        <f t="shared" ref="G22036:G22047" si="495">F22036-E22036</f>
        <v>-2200</v>
      </c>
      <c r="H22036" s="1084" t="s">
        <v>14854</v>
      </c>
    </row>
    <row r="22037" spans="1:8" ht="15" x14ac:dyDescent="0.2">
      <c r="A22037" s="1081">
        <v>45622</v>
      </c>
      <c r="B22037" s="1082" t="s">
        <v>14575</v>
      </c>
      <c r="C22037" s="1082" t="s">
        <v>5740</v>
      </c>
      <c r="D22037" s="1125" t="s">
        <v>369</v>
      </c>
      <c r="E22037" s="1083">
        <v>2300</v>
      </c>
      <c r="F22037" s="1083"/>
      <c r="G22037" s="1083">
        <f t="shared" si="495"/>
        <v>-2300</v>
      </c>
      <c r="H22037" s="1084" t="s">
        <v>14854</v>
      </c>
    </row>
    <row r="22038" spans="1:8" ht="15" x14ac:dyDescent="0.2">
      <c r="A22038" s="1081">
        <v>45622</v>
      </c>
      <c r="B22038" s="1082" t="s">
        <v>11707</v>
      </c>
      <c r="C22038" s="1082" t="s">
        <v>5740</v>
      </c>
      <c r="D22038" s="1125" t="s">
        <v>369</v>
      </c>
      <c r="E22038" s="1083">
        <v>1500</v>
      </c>
      <c r="F22038" s="1083"/>
      <c r="G22038" s="1083">
        <f t="shared" si="495"/>
        <v>-1500</v>
      </c>
      <c r="H22038" s="1084" t="s">
        <v>14854</v>
      </c>
    </row>
    <row r="22039" spans="1:8" ht="15" x14ac:dyDescent="0.2">
      <c r="A22039" s="1081">
        <v>45622</v>
      </c>
      <c r="B22039" s="1082" t="s">
        <v>11707</v>
      </c>
      <c r="C22039" s="1082" t="s">
        <v>391</v>
      </c>
      <c r="D22039" s="1125" t="s">
        <v>15107</v>
      </c>
      <c r="E22039" s="1083">
        <v>1000</v>
      </c>
      <c r="F22039" s="1083"/>
      <c r="G22039" s="1083">
        <f t="shared" si="495"/>
        <v>-1000</v>
      </c>
      <c r="H22039" s="1084" t="s">
        <v>14854</v>
      </c>
    </row>
    <row r="22040" spans="1:8" ht="15" x14ac:dyDescent="0.2">
      <c r="A22040" s="1081">
        <v>45622</v>
      </c>
      <c r="B22040" s="1082" t="s">
        <v>13213</v>
      </c>
      <c r="C22040" s="1082" t="s">
        <v>285</v>
      </c>
      <c r="D22040" s="1125" t="s">
        <v>14773</v>
      </c>
      <c r="E22040" s="1083">
        <v>2000</v>
      </c>
      <c r="F22040" s="1083"/>
      <c r="G22040" s="1083">
        <f t="shared" si="495"/>
        <v>-2000</v>
      </c>
      <c r="H22040" s="1084" t="s">
        <v>14854</v>
      </c>
    </row>
    <row r="22041" spans="1:8" ht="15" x14ac:dyDescent="0.2">
      <c r="A22041" s="1081">
        <v>45622</v>
      </c>
      <c r="B22041" s="1082" t="s">
        <v>25</v>
      </c>
      <c r="C22041" s="1082" t="s">
        <v>8141</v>
      </c>
      <c r="D22041" s="1125" t="s">
        <v>14780</v>
      </c>
      <c r="E22041" s="1083">
        <v>92712</v>
      </c>
      <c r="F22041" s="1083"/>
      <c r="G22041" s="1083">
        <f t="shared" si="495"/>
        <v>-92712</v>
      </c>
      <c r="H22041" s="1084" t="s">
        <v>14854</v>
      </c>
    </row>
    <row r="22042" spans="1:8" ht="15" x14ac:dyDescent="0.2">
      <c r="A22042" s="1081">
        <v>45622</v>
      </c>
      <c r="B22042" s="1082" t="s">
        <v>103</v>
      </c>
      <c r="C22042" s="1082" t="s">
        <v>8141</v>
      </c>
      <c r="D22042" s="1125" t="s">
        <v>14780</v>
      </c>
      <c r="E22042" s="1083">
        <v>57292</v>
      </c>
      <c r="F22042" s="1083"/>
      <c r="G22042" s="1083">
        <f t="shared" si="495"/>
        <v>-57292</v>
      </c>
      <c r="H22042" s="1084" t="s">
        <v>14854</v>
      </c>
    </row>
    <row r="22043" spans="1:8" ht="15" x14ac:dyDescent="0.2">
      <c r="A22043" s="1081">
        <v>45622</v>
      </c>
      <c r="B22043" s="1082" t="s">
        <v>103</v>
      </c>
      <c r="C22043" s="1082" t="s">
        <v>391</v>
      </c>
      <c r="D22043" s="1125" t="s">
        <v>10199</v>
      </c>
      <c r="E22043" s="1083">
        <v>5000</v>
      </c>
      <c r="F22043" s="1083"/>
      <c r="G22043" s="1083">
        <f t="shared" si="495"/>
        <v>-5000</v>
      </c>
      <c r="H22043" s="1084" t="s">
        <v>14854</v>
      </c>
    </row>
    <row r="22044" spans="1:8" ht="15" x14ac:dyDescent="0.2">
      <c r="A22044" s="1081">
        <v>45622</v>
      </c>
      <c r="B22044" s="1082" t="s">
        <v>14357</v>
      </c>
      <c r="C22044" s="1082" t="s">
        <v>5740</v>
      </c>
      <c r="D22044" s="1125" t="s">
        <v>369</v>
      </c>
      <c r="E22044" s="1083">
        <v>2000</v>
      </c>
      <c r="F22044" s="1083"/>
      <c r="G22044" s="1083">
        <f t="shared" si="495"/>
        <v>-2000</v>
      </c>
      <c r="H22044" s="1084" t="s">
        <v>14854</v>
      </c>
    </row>
    <row r="22045" spans="1:8" ht="15" x14ac:dyDescent="0.2">
      <c r="A22045" s="1081">
        <v>45622</v>
      </c>
      <c r="B22045" s="1082" t="s">
        <v>11068</v>
      </c>
      <c r="C22045" s="1082" t="s">
        <v>5740</v>
      </c>
      <c r="D22045" s="1125" t="s">
        <v>369</v>
      </c>
      <c r="E22045" s="1083">
        <v>2000</v>
      </c>
      <c r="F22045" s="1083"/>
      <c r="G22045" s="1083">
        <f t="shared" si="495"/>
        <v>-2000</v>
      </c>
      <c r="H22045" s="1084" t="s">
        <v>14854</v>
      </c>
    </row>
    <row r="22046" spans="1:8" ht="15" x14ac:dyDescent="0.2">
      <c r="A22046" s="1081">
        <v>45622</v>
      </c>
      <c r="B22046" s="1082" t="s">
        <v>14575</v>
      </c>
      <c r="C22046" s="1082" t="s">
        <v>10972</v>
      </c>
      <c r="D22046" s="1125" t="s">
        <v>15108</v>
      </c>
      <c r="E22046" s="1083">
        <v>4500</v>
      </c>
      <c r="F22046" s="1083"/>
      <c r="G22046" s="1083">
        <f t="shared" si="495"/>
        <v>-4500</v>
      </c>
      <c r="H22046" s="1084" t="s">
        <v>14854</v>
      </c>
    </row>
    <row r="22047" spans="1:8" ht="15" x14ac:dyDescent="0.2">
      <c r="A22047" s="1081">
        <v>45622</v>
      </c>
      <c r="B22047" s="1082" t="s">
        <v>15109</v>
      </c>
      <c r="C22047" s="1082" t="s">
        <v>5409</v>
      </c>
      <c r="D22047" s="1125" t="s">
        <v>13406</v>
      </c>
      <c r="E22047" s="1083">
        <v>10000</v>
      </c>
      <c r="F22047" s="1083"/>
      <c r="G22047" s="1083">
        <f t="shared" si="495"/>
        <v>-10000</v>
      </c>
      <c r="H22047" s="1084" t="s">
        <v>14854</v>
      </c>
    </row>
    <row r="22048" spans="1:8" ht="24" x14ac:dyDescent="0.2">
      <c r="A22048" s="1081">
        <v>45622</v>
      </c>
      <c r="B22048" s="1082" t="s">
        <v>12671</v>
      </c>
      <c r="C22048" s="1082" t="s">
        <v>10078</v>
      </c>
      <c r="D22048" s="1125" t="s">
        <v>15110</v>
      </c>
      <c r="E22048" s="1083">
        <v>280000</v>
      </c>
      <c r="F22048" s="1083"/>
      <c r="G22048" s="1083">
        <f t="shared" ref="G22048" si="496">F22048-E22048</f>
        <v>-280000</v>
      </c>
      <c r="H22048" s="1084" t="s">
        <v>14854</v>
      </c>
    </row>
    <row r="22049" spans="1:8" ht="15" x14ac:dyDescent="0.2">
      <c r="A22049" s="1081">
        <v>45623</v>
      </c>
      <c r="B22049" s="1082" t="s">
        <v>12388</v>
      </c>
      <c r="C22049" s="1082" t="s">
        <v>5740</v>
      </c>
      <c r="D22049" s="1125" t="s">
        <v>15111</v>
      </c>
      <c r="E22049" s="1083">
        <v>2800</v>
      </c>
      <c r="F22049" s="1083"/>
      <c r="G22049" s="1083">
        <f t="shared" ref="G22049:G22053" si="497">F22049-E22049</f>
        <v>-2800</v>
      </c>
      <c r="H22049" s="1084" t="s">
        <v>14854</v>
      </c>
    </row>
    <row r="22050" spans="1:8" ht="15" x14ac:dyDescent="0.2">
      <c r="A22050" s="1081">
        <v>45623</v>
      </c>
      <c r="B22050" s="1082" t="s">
        <v>103</v>
      </c>
      <c r="C22050" s="1082" t="s">
        <v>391</v>
      </c>
      <c r="D22050" s="1125" t="s">
        <v>10199</v>
      </c>
      <c r="E22050" s="1083">
        <v>3000</v>
      </c>
      <c r="F22050" s="1083"/>
      <c r="G22050" s="1083">
        <f t="shared" si="497"/>
        <v>-3000</v>
      </c>
      <c r="H22050" s="1084" t="s">
        <v>14854</v>
      </c>
    </row>
    <row r="22051" spans="1:8" ht="15" x14ac:dyDescent="0.2">
      <c r="A22051" s="1081">
        <v>45623</v>
      </c>
      <c r="B22051" s="1082" t="s">
        <v>14480</v>
      </c>
      <c r="C22051" s="1082" t="s">
        <v>3103</v>
      </c>
      <c r="D22051" s="1125" t="s">
        <v>1156</v>
      </c>
      <c r="E22051" s="1083">
        <v>5000</v>
      </c>
      <c r="F22051" s="1083"/>
      <c r="G22051" s="1083">
        <f t="shared" si="497"/>
        <v>-5000</v>
      </c>
      <c r="H22051" s="1084" t="s">
        <v>14854</v>
      </c>
    </row>
    <row r="22052" spans="1:8" ht="15" x14ac:dyDescent="0.2">
      <c r="A22052" s="1081">
        <v>45623</v>
      </c>
      <c r="B22052" s="1082" t="s">
        <v>14575</v>
      </c>
      <c r="C22052" s="1082" t="s">
        <v>10972</v>
      </c>
      <c r="D22052" s="1125" t="s">
        <v>15112</v>
      </c>
      <c r="E22052" s="1083">
        <v>1600</v>
      </c>
      <c r="F22052" s="1083"/>
      <c r="G22052" s="1083">
        <f t="shared" si="497"/>
        <v>-1600</v>
      </c>
      <c r="H22052" s="1084" t="s">
        <v>14854</v>
      </c>
    </row>
    <row r="22053" spans="1:8" ht="15" x14ac:dyDescent="0.2">
      <c r="A22053" s="1081">
        <v>45623</v>
      </c>
      <c r="B22053" s="1082" t="s">
        <v>13418</v>
      </c>
      <c r="C22053" s="1082" t="s">
        <v>10972</v>
      </c>
      <c r="D22053" s="1125" t="s">
        <v>15113</v>
      </c>
      <c r="E22053" s="1083">
        <v>5800</v>
      </c>
      <c r="F22053" s="1083"/>
      <c r="G22053" s="1083">
        <f t="shared" si="497"/>
        <v>-5800</v>
      </c>
      <c r="H22053" s="1084" t="s">
        <v>14854</v>
      </c>
    </row>
    <row r="22054" spans="1:8" ht="15" x14ac:dyDescent="0.2">
      <c r="A22054" s="1081">
        <v>45623</v>
      </c>
      <c r="B22054" s="1082" t="s">
        <v>13165</v>
      </c>
      <c r="C22054" s="1082" t="s">
        <v>3144</v>
      </c>
      <c r="D22054" s="1125" t="s">
        <v>15114</v>
      </c>
      <c r="E22054" s="1083">
        <v>92000</v>
      </c>
      <c r="F22054" s="1083"/>
      <c r="G22054" s="1083">
        <f t="shared" ref="G22054:G22057" si="498">F22054-E22054</f>
        <v>-92000</v>
      </c>
      <c r="H22054" s="1084" t="s">
        <v>14854</v>
      </c>
    </row>
    <row r="22055" spans="1:8" ht="15" x14ac:dyDescent="0.2">
      <c r="A22055" s="1081">
        <v>45623</v>
      </c>
      <c r="B22055" s="1082" t="s">
        <v>11068</v>
      </c>
      <c r="C22055" s="669" t="s">
        <v>5680</v>
      </c>
      <c r="D22055" s="905" t="s">
        <v>15115</v>
      </c>
      <c r="E22055" s="671">
        <v>26664</v>
      </c>
      <c r="F22055" s="1083"/>
      <c r="G22055" s="1083">
        <f t="shared" si="498"/>
        <v>-26664</v>
      </c>
      <c r="H22055" s="1084" t="s">
        <v>14854</v>
      </c>
    </row>
    <row r="22056" spans="1:8" ht="15" x14ac:dyDescent="0.2">
      <c r="A22056" s="1081">
        <v>45623</v>
      </c>
      <c r="B22056" s="1082" t="s">
        <v>12783</v>
      </c>
      <c r="C22056" s="669" t="s">
        <v>5680</v>
      </c>
      <c r="D22056" s="905" t="s">
        <v>15115</v>
      </c>
      <c r="E22056" s="671">
        <v>67300</v>
      </c>
      <c r="F22056" s="1083"/>
      <c r="G22056" s="1083">
        <f t="shared" si="498"/>
        <v>-67300</v>
      </c>
      <c r="H22056" s="1084" t="s">
        <v>14854</v>
      </c>
    </row>
    <row r="22057" spans="1:8" ht="15" x14ac:dyDescent="0.2">
      <c r="A22057" s="1081">
        <v>45623</v>
      </c>
      <c r="B22057" s="1082" t="s">
        <v>11707</v>
      </c>
      <c r="C22057" s="669" t="s">
        <v>5680</v>
      </c>
      <c r="D22057" s="905" t="s">
        <v>15115</v>
      </c>
      <c r="E22057" s="671">
        <v>6036</v>
      </c>
      <c r="F22057" s="1083"/>
      <c r="G22057" s="1083">
        <f t="shared" si="498"/>
        <v>-6036</v>
      </c>
      <c r="H22057" s="1084" t="s">
        <v>14854</v>
      </c>
    </row>
    <row r="22058" spans="1:8" ht="15" x14ac:dyDescent="0.2">
      <c r="A22058" s="1081">
        <v>45623</v>
      </c>
      <c r="B22058" s="1082" t="s">
        <v>14603</v>
      </c>
      <c r="C22058" s="1082" t="s">
        <v>10972</v>
      </c>
      <c r="D22058" s="1125" t="s">
        <v>9212</v>
      </c>
      <c r="E22058" s="1083">
        <v>13531</v>
      </c>
      <c r="F22058" s="1083"/>
      <c r="G22058" s="1083">
        <f t="shared" ref="G22058:G22059" si="499">F22058-E22058</f>
        <v>-13531</v>
      </c>
      <c r="H22058" s="1084" t="s">
        <v>14854</v>
      </c>
    </row>
    <row r="22059" spans="1:8" ht="15" x14ac:dyDescent="0.2">
      <c r="A22059" s="1081">
        <v>45623</v>
      </c>
      <c r="B22059" s="1082" t="s">
        <v>14603</v>
      </c>
      <c r="C22059" s="1082" t="s">
        <v>10972</v>
      </c>
      <c r="D22059" s="1125" t="s">
        <v>15116</v>
      </c>
      <c r="E22059" s="1083">
        <v>8480</v>
      </c>
      <c r="F22059" s="1083"/>
      <c r="G22059" s="1083">
        <f t="shared" si="499"/>
        <v>-8480</v>
      </c>
      <c r="H22059" s="1084" t="s">
        <v>14854</v>
      </c>
    </row>
    <row r="22060" spans="1:8" ht="15" x14ac:dyDescent="0.2">
      <c r="A22060" s="1081">
        <v>45624</v>
      </c>
      <c r="B22060" s="1082" t="s">
        <v>15131</v>
      </c>
      <c r="C22060" s="1082" t="s">
        <v>15132</v>
      </c>
      <c r="D22060" s="1125" t="s">
        <v>15133</v>
      </c>
      <c r="E22060" s="1083">
        <v>20000</v>
      </c>
      <c r="F22060" s="1083"/>
      <c r="G22060" s="1083">
        <f t="shared" ref="G22060:G22062" si="500">F22060-E22060</f>
        <v>-20000</v>
      </c>
      <c r="H22060" s="1084" t="s">
        <v>14854</v>
      </c>
    </row>
    <row r="22061" spans="1:8" ht="15" x14ac:dyDescent="0.2">
      <c r="A22061" s="1081">
        <v>45624</v>
      </c>
      <c r="B22061" s="1082" t="s">
        <v>12388</v>
      </c>
      <c r="C22061" s="1082" t="s">
        <v>10972</v>
      </c>
      <c r="D22061" s="1125" t="s">
        <v>15134</v>
      </c>
      <c r="E22061" s="1083">
        <v>5150</v>
      </c>
      <c r="F22061" s="1083"/>
      <c r="G22061" s="1083">
        <f t="shared" si="500"/>
        <v>-5150</v>
      </c>
      <c r="H22061" s="1084" t="s">
        <v>14854</v>
      </c>
    </row>
    <row r="22062" spans="1:8" ht="15" x14ac:dyDescent="0.2">
      <c r="A22062" s="1081">
        <v>45624</v>
      </c>
      <c r="B22062" s="1082" t="s">
        <v>12388</v>
      </c>
      <c r="C22062" s="1082" t="s">
        <v>5740</v>
      </c>
      <c r="D22062" s="1125" t="s">
        <v>369</v>
      </c>
      <c r="E22062" s="1083">
        <v>500</v>
      </c>
      <c r="F22062" s="1083"/>
      <c r="G22062" s="1083">
        <f t="shared" si="500"/>
        <v>-500</v>
      </c>
      <c r="H22062" s="1084" t="s">
        <v>14854</v>
      </c>
    </row>
    <row r="22063" spans="1:8" ht="15" x14ac:dyDescent="0.2">
      <c r="A22063" s="1081">
        <v>45624</v>
      </c>
      <c r="B22063" s="1082" t="s">
        <v>15135</v>
      </c>
      <c r="C22063" s="1082" t="s">
        <v>13258</v>
      </c>
      <c r="D22063" s="1125" t="s">
        <v>15138</v>
      </c>
      <c r="E22063" s="1083">
        <v>800000</v>
      </c>
      <c r="F22063" s="1083"/>
      <c r="G22063" s="1083">
        <f t="shared" ref="G22063:G22075" si="501">F22063-E22063</f>
        <v>-800000</v>
      </c>
      <c r="H22063" s="1084" t="s">
        <v>14854</v>
      </c>
    </row>
    <row r="22064" spans="1:8" ht="15" x14ac:dyDescent="0.2">
      <c r="A22064" s="1081">
        <v>45624</v>
      </c>
      <c r="B22064" s="735" t="s">
        <v>10351</v>
      </c>
      <c r="C22064" s="1082" t="s">
        <v>8223</v>
      </c>
      <c r="D22064" s="1125" t="s">
        <v>15137</v>
      </c>
      <c r="E22064" s="1083">
        <v>192650</v>
      </c>
      <c r="F22064" s="1083"/>
      <c r="G22064" s="1083">
        <f t="shared" si="501"/>
        <v>-192650</v>
      </c>
      <c r="H22064" s="1084" t="s">
        <v>14854</v>
      </c>
    </row>
    <row r="22065" spans="1:8" ht="15" x14ac:dyDescent="0.2">
      <c r="A22065" s="1081">
        <v>45624</v>
      </c>
      <c r="B22065" s="1082" t="s">
        <v>12783</v>
      </c>
      <c r="C22065" s="1082" t="s">
        <v>14589</v>
      </c>
      <c r="D22065" s="1125" t="s">
        <v>15136</v>
      </c>
      <c r="E22065" s="1083">
        <v>30000</v>
      </c>
      <c r="F22065" s="1083"/>
      <c r="G22065" s="1083">
        <f t="shared" si="501"/>
        <v>-30000</v>
      </c>
      <c r="H22065" s="1084" t="s">
        <v>14854</v>
      </c>
    </row>
    <row r="22066" spans="1:8" ht="15" x14ac:dyDescent="0.2">
      <c r="A22066" s="1081">
        <v>45624</v>
      </c>
      <c r="B22066" s="1082" t="s">
        <v>37</v>
      </c>
      <c r="C22066" s="1082" t="s">
        <v>15064</v>
      </c>
      <c r="D22066" s="1125" t="s">
        <v>15139</v>
      </c>
      <c r="E22066" s="1083">
        <v>30000</v>
      </c>
      <c r="F22066" s="1083"/>
      <c r="G22066" s="1083">
        <f t="shared" si="501"/>
        <v>-30000</v>
      </c>
      <c r="H22066" s="1084" t="s">
        <v>14854</v>
      </c>
    </row>
    <row r="22067" spans="1:8" ht="15" x14ac:dyDescent="0.2">
      <c r="A22067" s="1081">
        <v>45625</v>
      </c>
      <c r="B22067" s="1082" t="s">
        <v>14340</v>
      </c>
      <c r="C22067" s="1082" t="s">
        <v>13508</v>
      </c>
      <c r="D22067" s="1125" t="s">
        <v>15140</v>
      </c>
      <c r="E22067" s="1083">
        <v>40800</v>
      </c>
      <c r="F22067" s="1083"/>
      <c r="G22067" s="1083">
        <f t="shared" si="501"/>
        <v>-40800</v>
      </c>
      <c r="H22067" s="1084" t="s">
        <v>14854</v>
      </c>
    </row>
    <row r="22068" spans="1:8" ht="15" x14ac:dyDescent="0.2">
      <c r="A22068" s="1081">
        <v>45625</v>
      </c>
      <c r="B22068" s="1082" t="s">
        <v>14575</v>
      </c>
      <c r="C22068" s="1082" t="s">
        <v>285</v>
      </c>
      <c r="D22068" s="1125" t="s">
        <v>14773</v>
      </c>
      <c r="E22068" s="1083">
        <v>2000</v>
      </c>
      <c r="F22068" s="1083"/>
      <c r="G22068" s="1083">
        <f t="shared" si="501"/>
        <v>-2000</v>
      </c>
      <c r="H22068" s="1084" t="s">
        <v>14854</v>
      </c>
    </row>
    <row r="22069" spans="1:8" ht="15" x14ac:dyDescent="0.2">
      <c r="A22069" s="1081">
        <v>45625</v>
      </c>
      <c r="B22069" s="1082" t="s">
        <v>103</v>
      </c>
      <c r="C22069" s="1082" t="s">
        <v>391</v>
      </c>
      <c r="D22069" s="1125" t="s">
        <v>10199</v>
      </c>
      <c r="E22069" s="1083">
        <v>3000</v>
      </c>
      <c r="F22069" s="1083"/>
      <c r="G22069" s="1083">
        <f t="shared" si="501"/>
        <v>-3000</v>
      </c>
      <c r="H22069" s="1084" t="s">
        <v>14854</v>
      </c>
    </row>
    <row r="22070" spans="1:8" ht="15" x14ac:dyDescent="0.2">
      <c r="A22070" s="1081">
        <v>45625</v>
      </c>
      <c r="B22070" s="1082" t="s">
        <v>13213</v>
      </c>
      <c r="C22070" s="1082" t="s">
        <v>10972</v>
      </c>
      <c r="D22070" s="1125" t="s">
        <v>15141</v>
      </c>
      <c r="E22070" s="1083">
        <v>2200</v>
      </c>
      <c r="F22070" s="1083"/>
      <c r="G22070" s="1083">
        <f t="shared" si="501"/>
        <v>-2200</v>
      </c>
      <c r="H22070" s="1084" t="s">
        <v>14854</v>
      </c>
    </row>
    <row r="22071" spans="1:8" ht="15" x14ac:dyDescent="0.2">
      <c r="A22071" s="1081">
        <v>45625</v>
      </c>
      <c r="B22071" s="1082" t="s">
        <v>11068</v>
      </c>
      <c r="C22071" s="1082" t="s">
        <v>5740</v>
      </c>
      <c r="D22071" s="1125" t="s">
        <v>369</v>
      </c>
      <c r="E22071" s="1083">
        <v>1800</v>
      </c>
      <c r="F22071" s="1083"/>
      <c r="G22071" s="1083">
        <f t="shared" si="501"/>
        <v>-1800</v>
      </c>
      <c r="H22071" s="1084" t="s">
        <v>14854</v>
      </c>
    </row>
    <row r="22072" spans="1:8" ht="15" x14ac:dyDescent="0.2">
      <c r="A22072" s="1081">
        <v>45625</v>
      </c>
      <c r="B22072" s="1082" t="s">
        <v>14575</v>
      </c>
      <c r="C22072" s="1082" t="s">
        <v>5740</v>
      </c>
      <c r="D22072" s="1125" t="s">
        <v>369</v>
      </c>
      <c r="E22072" s="1083">
        <v>1800</v>
      </c>
      <c r="F22072" s="1083"/>
      <c r="G22072" s="1083">
        <f t="shared" si="501"/>
        <v>-1800</v>
      </c>
      <c r="H22072" s="1084" t="s">
        <v>14854</v>
      </c>
    </row>
    <row r="22073" spans="1:8" ht="15" x14ac:dyDescent="0.2">
      <c r="A22073" s="1081">
        <v>45625</v>
      </c>
      <c r="B22073" s="1082" t="s">
        <v>14575</v>
      </c>
      <c r="C22073" s="1082" t="s">
        <v>10972</v>
      </c>
      <c r="D22073" s="1125" t="s">
        <v>15142</v>
      </c>
      <c r="E22073" s="1083">
        <v>6200</v>
      </c>
      <c r="F22073" s="1083"/>
      <c r="G22073" s="1083">
        <f t="shared" si="501"/>
        <v>-6200</v>
      </c>
      <c r="H22073" s="1084" t="s">
        <v>14854</v>
      </c>
    </row>
    <row r="22074" spans="1:8" ht="15" x14ac:dyDescent="0.2">
      <c r="A22074" s="1081">
        <v>45625</v>
      </c>
      <c r="B22074" s="1082" t="s">
        <v>11707</v>
      </c>
      <c r="C22074" s="1082" t="s">
        <v>5740</v>
      </c>
      <c r="D22074" s="1125" t="s">
        <v>369</v>
      </c>
      <c r="E22074" s="1083">
        <v>2000</v>
      </c>
      <c r="F22074" s="1083"/>
      <c r="G22074" s="1083">
        <f t="shared" si="501"/>
        <v>-2000</v>
      </c>
      <c r="H22074" s="1084" t="s">
        <v>14854</v>
      </c>
    </row>
    <row r="22075" spans="1:8" ht="24" x14ac:dyDescent="0.2">
      <c r="A22075" s="1081">
        <v>45625</v>
      </c>
      <c r="B22075" s="1082" t="s">
        <v>13213</v>
      </c>
      <c r="C22075" s="1082" t="s">
        <v>15143</v>
      </c>
      <c r="D22075" s="1125" t="s">
        <v>15144</v>
      </c>
      <c r="E22075" s="1083">
        <v>42000</v>
      </c>
      <c r="F22075" s="1083"/>
      <c r="G22075" s="1083">
        <f t="shared" si="501"/>
        <v>-42000</v>
      </c>
      <c r="H22075" s="1084" t="s">
        <v>14854</v>
      </c>
    </row>
    <row r="22076" spans="1:8" ht="15" x14ac:dyDescent="0.2">
      <c r="A22076" s="1081">
        <v>45625</v>
      </c>
      <c r="B22076" s="735" t="s">
        <v>10351</v>
      </c>
      <c r="C22076" s="1082" t="s">
        <v>3144</v>
      </c>
      <c r="D22076" s="1125" t="s">
        <v>15145</v>
      </c>
      <c r="E22076" s="1083">
        <v>113750</v>
      </c>
      <c r="F22076" s="1083"/>
      <c r="G22076" s="1083">
        <f t="shared" ref="G22076:G22086" si="502">F22076-E22076</f>
        <v>-113750</v>
      </c>
      <c r="H22076" s="1084" t="s">
        <v>14854</v>
      </c>
    </row>
    <row r="22077" spans="1:8" ht="15" x14ac:dyDescent="0.2">
      <c r="A22077" s="1081">
        <v>45625</v>
      </c>
      <c r="B22077" s="1082" t="s">
        <v>14340</v>
      </c>
      <c r="C22077" s="1082" t="s">
        <v>3144</v>
      </c>
      <c r="D22077" s="1125" t="s">
        <v>15147</v>
      </c>
      <c r="E22077" s="1083">
        <v>50000</v>
      </c>
      <c r="F22077" s="1083"/>
      <c r="G22077" s="1083">
        <f t="shared" si="502"/>
        <v>-50000</v>
      </c>
      <c r="H22077" s="1084" t="s">
        <v>14854</v>
      </c>
    </row>
    <row r="22078" spans="1:8" ht="15" x14ac:dyDescent="0.2">
      <c r="A22078" s="1081">
        <v>45625</v>
      </c>
      <c r="B22078" s="1082" t="s">
        <v>11707</v>
      </c>
      <c r="C22078" s="1082" t="s">
        <v>391</v>
      </c>
      <c r="D22078" s="1125" t="s">
        <v>15148</v>
      </c>
      <c r="E22078" s="1083">
        <v>400000</v>
      </c>
      <c r="F22078" s="1083"/>
      <c r="G22078" s="1083">
        <f t="shared" si="502"/>
        <v>-400000</v>
      </c>
      <c r="H22078" s="1084" t="s">
        <v>14854</v>
      </c>
    </row>
    <row r="22079" spans="1:8" ht="15" x14ac:dyDescent="0.2">
      <c r="A22079" s="1081">
        <v>45626</v>
      </c>
      <c r="B22079" s="1082" t="s">
        <v>103</v>
      </c>
      <c r="C22079" s="1082" t="s">
        <v>391</v>
      </c>
      <c r="D22079" s="1125" t="s">
        <v>15149</v>
      </c>
      <c r="E22079" s="1083">
        <v>13000</v>
      </c>
      <c r="F22079" s="1083"/>
      <c r="G22079" s="1083">
        <f t="shared" si="502"/>
        <v>-13000</v>
      </c>
      <c r="H22079" s="1084" t="s">
        <v>14854</v>
      </c>
    </row>
    <row r="22080" spans="1:8" ht="15" x14ac:dyDescent="0.2">
      <c r="A22080" s="1081">
        <v>45626</v>
      </c>
      <c r="B22080" s="1082" t="s">
        <v>13213</v>
      </c>
      <c r="C22080" s="1082" t="s">
        <v>10972</v>
      </c>
      <c r="D22080" s="1125" t="s">
        <v>15150</v>
      </c>
      <c r="E22080" s="1083">
        <v>800</v>
      </c>
      <c r="F22080" s="1083"/>
      <c r="G22080" s="1083">
        <f t="shared" si="502"/>
        <v>-800</v>
      </c>
      <c r="H22080" s="1084" t="s">
        <v>14854</v>
      </c>
    </row>
    <row r="22081" spans="1:8" ht="15" x14ac:dyDescent="0.2">
      <c r="A22081" s="1081">
        <v>45626</v>
      </c>
      <c r="B22081" s="1082" t="s">
        <v>14575</v>
      </c>
      <c r="C22081" s="1082" t="s">
        <v>5740</v>
      </c>
      <c r="D22081" s="1125" t="s">
        <v>369</v>
      </c>
      <c r="E22081" s="1083">
        <v>1300</v>
      </c>
      <c r="F22081" s="1083"/>
      <c r="G22081" s="1083">
        <f t="shared" si="502"/>
        <v>-1300</v>
      </c>
      <c r="H22081" s="1084" t="s">
        <v>14854</v>
      </c>
    </row>
    <row r="22082" spans="1:8" ht="15" x14ac:dyDescent="0.2">
      <c r="A22082" s="1081">
        <v>45626</v>
      </c>
      <c r="B22082" s="1082" t="s">
        <v>15131</v>
      </c>
      <c r="C22082" s="1082" t="s">
        <v>15132</v>
      </c>
      <c r="D22082" s="1125" t="s">
        <v>15151</v>
      </c>
      <c r="E22082" s="1083">
        <v>80000</v>
      </c>
      <c r="F22082" s="1083"/>
      <c r="G22082" s="1083">
        <f t="shared" si="502"/>
        <v>-80000</v>
      </c>
      <c r="H22082" s="1084" t="s">
        <v>14854</v>
      </c>
    </row>
    <row r="22083" spans="1:8" ht="15" x14ac:dyDescent="0.2">
      <c r="A22083" s="1081">
        <v>45626</v>
      </c>
      <c r="B22083" s="1082" t="s">
        <v>15131</v>
      </c>
      <c r="C22083" s="1082" t="s">
        <v>10972</v>
      </c>
      <c r="D22083" s="1125" t="s">
        <v>15152</v>
      </c>
      <c r="E22083" s="1083">
        <v>3500</v>
      </c>
      <c r="F22083" s="1083"/>
      <c r="G22083" s="1083">
        <f t="shared" si="502"/>
        <v>-3500</v>
      </c>
      <c r="H22083" s="1084" t="s">
        <v>14854</v>
      </c>
    </row>
    <row r="22084" spans="1:8" ht="15" x14ac:dyDescent="0.2">
      <c r="A22084" s="1081">
        <v>45626</v>
      </c>
      <c r="B22084" s="1082" t="s">
        <v>14012</v>
      </c>
      <c r="C22084" s="1082" t="s">
        <v>13508</v>
      </c>
      <c r="D22084" s="1125" t="s">
        <v>1156</v>
      </c>
      <c r="E22084" s="1083">
        <v>410</v>
      </c>
      <c r="F22084" s="1083"/>
      <c r="G22084" s="1083">
        <f t="shared" si="502"/>
        <v>-410</v>
      </c>
      <c r="H22084" s="1084" t="s">
        <v>14854</v>
      </c>
    </row>
    <row r="22085" spans="1:8" ht="15" x14ac:dyDescent="0.2">
      <c r="A22085" s="1081">
        <v>45626</v>
      </c>
      <c r="B22085" s="1082" t="s">
        <v>12388</v>
      </c>
      <c r="C22085" s="1082" t="s">
        <v>5740</v>
      </c>
      <c r="D22085" s="1125" t="s">
        <v>369</v>
      </c>
      <c r="E22085" s="1083">
        <v>400</v>
      </c>
      <c r="F22085" s="1083"/>
      <c r="G22085" s="1083">
        <f t="shared" si="502"/>
        <v>-400</v>
      </c>
      <c r="H22085" s="1084" t="s">
        <v>14854</v>
      </c>
    </row>
    <row r="22086" spans="1:8" ht="15" x14ac:dyDescent="0.2">
      <c r="A22086" s="1081">
        <v>45626</v>
      </c>
      <c r="B22086" s="735" t="s">
        <v>10351</v>
      </c>
      <c r="C22086" s="1082" t="s">
        <v>3144</v>
      </c>
      <c r="D22086" s="1125" t="s">
        <v>15153</v>
      </c>
      <c r="E22086" s="1083">
        <v>59200</v>
      </c>
      <c r="F22086" s="1083"/>
      <c r="G22086" s="1083">
        <f t="shared" si="502"/>
        <v>-59200</v>
      </c>
      <c r="H22086" s="1084" t="s">
        <v>14854</v>
      </c>
    </row>
    <row r="22087" spans="1:8" ht="24" x14ac:dyDescent="0.2">
      <c r="A22087" s="1081">
        <v>45626</v>
      </c>
      <c r="B22087" s="735" t="s">
        <v>10351</v>
      </c>
      <c r="C22087" s="1082" t="s">
        <v>15154</v>
      </c>
      <c r="D22087" s="1125" t="s">
        <v>15155</v>
      </c>
      <c r="E22087" s="1083">
        <v>130750</v>
      </c>
      <c r="F22087" s="1083"/>
      <c r="G22087" s="1083">
        <f t="shared" ref="G22087" si="503">F22087-E22087</f>
        <v>-130750</v>
      </c>
      <c r="H22087" s="1084" t="s">
        <v>14854</v>
      </c>
    </row>
    <row r="22088" spans="1:8" ht="15" x14ac:dyDescent="0.2">
      <c r="A22088" s="1081">
        <v>45626</v>
      </c>
      <c r="B22088" s="735" t="s">
        <v>10351</v>
      </c>
      <c r="C22088" s="1082" t="s">
        <v>7593</v>
      </c>
      <c r="D22088" s="1125" t="s">
        <v>15156</v>
      </c>
      <c r="E22088" s="1083">
        <v>85000</v>
      </c>
      <c r="F22088" s="1083"/>
      <c r="G22088" s="1083">
        <f t="shared" ref="G22088:G22090" si="504">F22088-E22088</f>
        <v>-85000</v>
      </c>
      <c r="H22088" s="1084" t="s">
        <v>14854</v>
      </c>
    </row>
    <row r="22089" spans="1:8" ht="15" x14ac:dyDescent="0.2">
      <c r="A22089" s="1081">
        <v>45626</v>
      </c>
      <c r="B22089" s="735" t="s">
        <v>10351</v>
      </c>
      <c r="C22089" s="1082" t="s">
        <v>285</v>
      </c>
      <c r="D22089" s="1125" t="s">
        <v>15157</v>
      </c>
      <c r="E22089" s="1083">
        <v>20000</v>
      </c>
      <c r="F22089" s="1083"/>
      <c r="G22089" s="1083">
        <f t="shared" si="504"/>
        <v>-20000</v>
      </c>
      <c r="H22089" s="1084" t="s">
        <v>14854</v>
      </c>
    </row>
    <row r="22090" spans="1:8" ht="15" x14ac:dyDescent="0.2">
      <c r="A22090" s="1081">
        <v>45626</v>
      </c>
      <c r="B22090" s="1082" t="s">
        <v>14235</v>
      </c>
      <c r="C22090" s="1082" t="s">
        <v>10972</v>
      </c>
      <c r="D22090" s="1125" t="s">
        <v>10193</v>
      </c>
      <c r="E22090" s="1083">
        <v>30800</v>
      </c>
      <c r="F22090" s="1083"/>
      <c r="G22090" s="1083">
        <f t="shared" si="504"/>
        <v>-30800</v>
      </c>
      <c r="H22090" s="1084" t="s">
        <v>14854</v>
      </c>
    </row>
    <row r="22091" spans="1:8" ht="15" x14ac:dyDescent="0.2">
      <c r="A22091" s="732">
        <v>45603</v>
      </c>
      <c r="B22091" s="173" t="s">
        <v>14357</v>
      </c>
      <c r="C22091" s="1094" t="s">
        <v>14437</v>
      </c>
      <c r="D22091" s="923" t="s">
        <v>14946</v>
      </c>
      <c r="E22091" s="1096">
        <v>100000</v>
      </c>
      <c r="F22091" s="235"/>
      <c r="G22091" s="235">
        <f t="shared" si="475"/>
        <v>-100000</v>
      </c>
      <c r="H22091" s="708" t="s">
        <v>14854</v>
      </c>
    </row>
    <row r="22092" spans="1:8" ht="15" x14ac:dyDescent="0.2">
      <c r="A22092" s="732">
        <v>45603</v>
      </c>
      <c r="B22092" s="173" t="s">
        <v>13418</v>
      </c>
      <c r="C22092" s="1094" t="s">
        <v>14437</v>
      </c>
      <c r="D22092" s="923" t="s">
        <v>14946</v>
      </c>
      <c r="E22092" s="1096">
        <v>80000</v>
      </c>
      <c r="F22092" s="235"/>
      <c r="G22092" s="235">
        <f t="shared" si="475"/>
        <v>-80000</v>
      </c>
      <c r="H22092" s="708" t="s">
        <v>14854</v>
      </c>
    </row>
    <row r="22093" spans="1:8" ht="15" x14ac:dyDescent="0.2">
      <c r="A22093" s="732">
        <v>45603</v>
      </c>
      <c r="B22093" s="173" t="s">
        <v>14575</v>
      </c>
      <c r="C22093" s="173" t="s">
        <v>13543</v>
      </c>
      <c r="D22093" s="227" t="s">
        <v>14947</v>
      </c>
      <c r="E22093" s="235">
        <v>50000</v>
      </c>
      <c r="F22093" s="235"/>
      <c r="G22093" s="235">
        <f t="shared" si="475"/>
        <v>-50000</v>
      </c>
      <c r="H22093" s="708" t="s">
        <v>14854</v>
      </c>
    </row>
    <row r="22094" spans="1:8" ht="15" x14ac:dyDescent="0.2">
      <c r="A22094" s="732">
        <v>45614</v>
      </c>
      <c r="B22094" s="173" t="s">
        <v>3945</v>
      </c>
      <c r="C22094" s="173" t="s">
        <v>3876</v>
      </c>
      <c r="D22094" s="227" t="s">
        <v>15008</v>
      </c>
      <c r="E22094" s="235">
        <v>40000</v>
      </c>
      <c r="F22094" s="235"/>
      <c r="G22094" s="235">
        <f t="shared" ref="G22094:G22111" si="505">F22094-E22094</f>
        <v>-40000</v>
      </c>
      <c r="H22094" s="708" t="s">
        <v>14854</v>
      </c>
    </row>
    <row r="22095" spans="1:8" ht="24" x14ac:dyDescent="0.2">
      <c r="A22095" s="732">
        <v>45614</v>
      </c>
      <c r="B22095" s="173" t="s">
        <v>6503</v>
      </c>
      <c r="C22095" s="565" t="s">
        <v>1197</v>
      </c>
      <c r="D22095" s="873" t="s">
        <v>15009</v>
      </c>
      <c r="E22095" s="566">
        <v>14400</v>
      </c>
      <c r="F22095" s="235"/>
      <c r="G22095" s="235">
        <f t="shared" si="505"/>
        <v>-14400</v>
      </c>
      <c r="H22095" s="708" t="s">
        <v>14854</v>
      </c>
    </row>
    <row r="22096" spans="1:8" ht="24" x14ac:dyDescent="0.2">
      <c r="A22096" s="732">
        <v>45614</v>
      </c>
      <c r="B22096" s="173" t="s">
        <v>9344</v>
      </c>
      <c r="C22096" s="565" t="s">
        <v>1197</v>
      </c>
      <c r="D22096" s="873" t="s">
        <v>15009</v>
      </c>
      <c r="E22096" s="566">
        <v>14000</v>
      </c>
      <c r="F22096" s="235"/>
      <c r="G22096" s="235">
        <f t="shared" ref="G22096:G22103" si="506">F22096-E22096</f>
        <v>-14000</v>
      </c>
      <c r="H22096" s="708" t="s">
        <v>14854</v>
      </c>
    </row>
    <row r="22097" spans="1:8" ht="24" x14ac:dyDescent="0.2">
      <c r="A22097" s="732">
        <v>45614</v>
      </c>
      <c r="B22097" s="173" t="s">
        <v>12388</v>
      </c>
      <c r="C22097" s="565" t="s">
        <v>1197</v>
      </c>
      <c r="D22097" s="873" t="s">
        <v>15009</v>
      </c>
      <c r="E22097" s="566">
        <v>88000</v>
      </c>
      <c r="F22097" s="235"/>
      <c r="G22097" s="235">
        <f t="shared" si="506"/>
        <v>-88000</v>
      </c>
      <c r="H22097" s="708" t="s">
        <v>14854</v>
      </c>
    </row>
    <row r="22098" spans="1:8" ht="24" x14ac:dyDescent="0.2">
      <c r="A22098" s="732">
        <v>45614</v>
      </c>
      <c r="B22098" s="173" t="s">
        <v>13098</v>
      </c>
      <c r="C22098" s="565" t="s">
        <v>1197</v>
      </c>
      <c r="D22098" s="873" t="s">
        <v>15009</v>
      </c>
      <c r="E22098" s="566">
        <v>155162</v>
      </c>
      <c r="F22098" s="235"/>
      <c r="G22098" s="235">
        <f t="shared" si="506"/>
        <v>-155162</v>
      </c>
      <c r="H22098" s="708" t="s">
        <v>14854</v>
      </c>
    </row>
    <row r="22099" spans="1:8" ht="24" x14ac:dyDescent="0.2">
      <c r="A22099" s="732">
        <v>45614</v>
      </c>
      <c r="B22099" s="173" t="s">
        <v>13240</v>
      </c>
      <c r="C22099" s="565" t="s">
        <v>1197</v>
      </c>
      <c r="D22099" s="873" t="s">
        <v>15009</v>
      </c>
      <c r="E22099" s="566">
        <v>514260</v>
      </c>
      <c r="F22099" s="235"/>
      <c r="G22099" s="235">
        <f t="shared" si="506"/>
        <v>-514260</v>
      </c>
      <c r="H22099" s="708" t="s">
        <v>14854</v>
      </c>
    </row>
    <row r="22100" spans="1:8" ht="24" x14ac:dyDescent="0.2">
      <c r="A22100" s="732">
        <v>45614</v>
      </c>
      <c r="B22100" s="173" t="s">
        <v>13213</v>
      </c>
      <c r="C22100" s="565" t="s">
        <v>1197</v>
      </c>
      <c r="D22100" s="873" t="s">
        <v>15009</v>
      </c>
      <c r="E22100" s="566">
        <v>721256</v>
      </c>
      <c r="F22100" s="235"/>
      <c r="G22100" s="235">
        <f t="shared" si="506"/>
        <v>-721256</v>
      </c>
      <c r="H22100" s="708" t="s">
        <v>14854</v>
      </c>
    </row>
    <row r="22101" spans="1:8" ht="24" x14ac:dyDescent="0.2">
      <c r="A22101" s="732">
        <v>45614</v>
      </c>
      <c r="B22101" s="173" t="s">
        <v>13418</v>
      </c>
      <c r="C22101" s="565" t="s">
        <v>1197</v>
      </c>
      <c r="D22101" s="873" t="s">
        <v>15009</v>
      </c>
      <c r="E22101" s="566">
        <v>738020</v>
      </c>
      <c r="F22101" s="235"/>
      <c r="G22101" s="235">
        <f t="shared" si="506"/>
        <v>-738020</v>
      </c>
      <c r="H22101" s="708" t="s">
        <v>14854</v>
      </c>
    </row>
    <row r="22102" spans="1:8" ht="24" x14ac:dyDescent="0.2">
      <c r="A22102" s="732">
        <v>45614</v>
      </c>
      <c r="B22102" s="173" t="s">
        <v>13477</v>
      </c>
      <c r="C22102" s="565" t="s">
        <v>1197</v>
      </c>
      <c r="D22102" s="873" t="s">
        <v>15009</v>
      </c>
      <c r="E22102" s="566">
        <v>13300</v>
      </c>
      <c r="F22102" s="235"/>
      <c r="G22102" s="235">
        <f t="shared" si="506"/>
        <v>-13300</v>
      </c>
      <c r="H22102" s="708" t="s">
        <v>14854</v>
      </c>
    </row>
    <row r="22103" spans="1:8" ht="24" x14ac:dyDescent="0.2">
      <c r="A22103" s="732">
        <v>45614</v>
      </c>
      <c r="B22103" s="173" t="s">
        <v>13278</v>
      </c>
      <c r="C22103" s="565" t="s">
        <v>1197</v>
      </c>
      <c r="D22103" s="873" t="s">
        <v>15009</v>
      </c>
      <c r="E22103" s="566">
        <v>15425</v>
      </c>
      <c r="F22103" s="235"/>
      <c r="G22103" s="235">
        <f t="shared" si="506"/>
        <v>-15425</v>
      </c>
      <c r="H22103" s="708" t="s">
        <v>14854</v>
      </c>
    </row>
    <row r="22104" spans="1:8" ht="24" x14ac:dyDescent="0.2">
      <c r="A22104" s="732">
        <v>45614</v>
      </c>
      <c r="B22104" s="173" t="s">
        <v>11068</v>
      </c>
      <c r="C22104" s="565" t="s">
        <v>1197</v>
      </c>
      <c r="D22104" s="873" t="s">
        <v>15009</v>
      </c>
      <c r="E22104" s="566">
        <v>233220</v>
      </c>
      <c r="F22104" s="235"/>
      <c r="G22104" s="235">
        <f t="shared" ref="G22104:G22105" si="507">F22104-E22104</f>
        <v>-233220</v>
      </c>
      <c r="H22104" s="708" t="s">
        <v>14854</v>
      </c>
    </row>
    <row r="22105" spans="1:8" ht="24" x14ac:dyDescent="0.2">
      <c r="A22105" s="732">
        <v>45614</v>
      </c>
      <c r="B22105" s="173" t="s">
        <v>12671</v>
      </c>
      <c r="C22105" s="565" t="s">
        <v>1197</v>
      </c>
      <c r="D22105" s="873" t="s">
        <v>15009</v>
      </c>
      <c r="E22105" s="566">
        <v>465927</v>
      </c>
      <c r="F22105" s="235"/>
      <c r="G22105" s="235">
        <f t="shared" si="507"/>
        <v>-465927</v>
      </c>
      <c r="H22105" s="708" t="s">
        <v>14854</v>
      </c>
    </row>
    <row r="22106" spans="1:8" ht="36" x14ac:dyDescent="0.2">
      <c r="A22106" s="732">
        <v>45614</v>
      </c>
      <c r="B22106" s="173" t="s">
        <v>13165</v>
      </c>
      <c r="C22106" s="649" t="s">
        <v>14183</v>
      </c>
      <c r="D22106" s="904" t="s">
        <v>15010</v>
      </c>
      <c r="E22106" s="650">
        <v>856679</v>
      </c>
      <c r="F22106" s="235"/>
      <c r="G22106" s="235">
        <f t="shared" si="505"/>
        <v>-856679</v>
      </c>
      <c r="H22106" s="708" t="s">
        <v>14854</v>
      </c>
    </row>
    <row r="22107" spans="1:8" ht="36" x14ac:dyDescent="0.2">
      <c r="A22107" s="732">
        <v>45614</v>
      </c>
      <c r="B22107" s="173" t="s">
        <v>13297</v>
      </c>
      <c r="C22107" s="649" t="s">
        <v>14183</v>
      </c>
      <c r="D22107" s="904" t="s">
        <v>15010</v>
      </c>
      <c r="E22107" s="650">
        <v>187222</v>
      </c>
      <c r="F22107" s="235"/>
      <c r="G22107" s="235">
        <f t="shared" ref="G22107:G22110" si="508">F22107-E22107</f>
        <v>-187222</v>
      </c>
      <c r="H22107" s="708" t="s">
        <v>14854</v>
      </c>
    </row>
    <row r="22108" spans="1:8" ht="36" x14ac:dyDescent="0.2">
      <c r="A22108" s="732">
        <v>45614</v>
      </c>
      <c r="B22108" s="173" t="s">
        <v>13907</v>
      </c>
      <c r="C22108" s="649" t="s">
        <v>14183</v>
      </c>
      <c r="D22108" s="904" t="s">
        <v>15010</v>
      </c>
      <c r="E22108" s="650">
        <v>12500</v>
      </c>
      <c r="F22108" s="235"/>
      <c r="G22108" s="235">
        <f t="shared" si="508"/>
        <v>-12500</v>
      </c>
      <c r="H22108" s="708" t="s">
        <v>14854</v>
      </c>
    </row>
    <row r="22109" spans="1:8" ht="36" x14ac:dyDescent="0.2">
      <c r="A22109" s="732">
        <v>45614</v>
      </c>
      <c r="B22109" s="173" t="s">
        <v>13279</v>
      </c>
      <c r="C22109" s="649" t="s">
        <v>14183</v>
      </c>
      <c r="D22109" s="904" t="s">
        <v>15010</v>
      </c>
      <c r="E22109" s="650">
        <v>88000</v>
      </c>
      <c r="F22109" s="235"/>
      <c r="G22109" s="235">
        <f t="shared" si="508"/>
        <v>-88000</v>
      </c>
      <c r="H22109" s="708" t="s">
        <v>14854</v>
      </c>
    </row>
    <row r="22110" spans="1:8" ht="36" x14ac:dyDescent="0.2">
      <c r="A22110" s="732">
        <v>45614</v>
      </c>
      <c r="B22110" s="173" t="s">
        <v>14012</v>
      </c>
      <c r="C22110" s="649" t="s">
        <v>14183</v>
      </c>
      <c r="D22110" s="904" t="s">
        <v>15010</v>
      </c>
      <c r="E22110" s="650">
        <v>355599</v>
      </c>
      <c r="F22110" s="235"/>
      <c r="G22110" s="235">
        <f t="shared" si="508"/>
        <v>-355599</v>
      </c>
      <c r="H22110" s="708" t="s">
        <v>14854</v>
      </c>
    </row>
    <row r="22111" spans="1:8" ht="36" x14ac:dyDescent="0.2">
      <c r="A22111" s="732">
        <v>45614</v>
      </c>
      <c r="B22111" s="173" t="s">
        <v>11068</v>
      </c>
      <c r="C22111" s="565" t="s">
        <v>14800</v>
      </c>
      <c r="D22111" s="873" t="s">
        <v>15012</v>
      </c>
      <c r="E22111" s="566">
        <v>387688</v>
      </c>
      <c r="F22111" s="235"/>
      <c r="G22111" s="235">
        <f t="shared" si="505"/>
        <v>-387688</v>
      </c>
      <c r="H22111" s="708" t="s">
        <v>14854</v>
      </c>
    </row>
    <row r="22112" spans="1:8" ht="36" x14ac:dyDescent="0.2">
      <c r="A22112" s="732">
        <v>45614</v>
      </c>
      <c r="B22112" s="173" t="s">
        <v>13098</v>
      </c>
      <c r="C22112" s="565" t="s">
        <v>14800</v>
      </c>
      <c r="D22112" s="873" t="s">
        <v>15012</v>
      </c>
      <c r="E22112" s="566">
        <v>50947</v>
      </c>
      <c r="F22112" s="235"/>
      <c r="G22112" s="235">
        <f t="shared" ref="G22112:G22128" si="509">F22112-E22112</f>
        <v>-50947</v>
      </c>
      <c r="H22112" s="708" t="s">
        <v>14854</v>
      </c>
    </row>
    <row r="22113" spans="1:8" ht="36" x14ac:dyDescent="0.2">
      <c r="A22113" s="732">
        <v>45614</v>
      </c>
      <c r="B22113" s="173" t="s">
        <v>13213</v>
      </c>
      <c r="C22113" s="565" t="s">
        <v>14800</v>
      </c>
      <c r="D22113" s="873" t="s">
        <v>15012</v>
      </c>
      <c r="E22113" s="566">
        <v>27000</v>
      </c>
      <c r="F22113" s="235"/>
      <c r="G22113" s="235">
        <f t="shared" si="509"/>
        <v>-27000</v>
      </c>
      <c r="H22113" s="708" t="s">
        <v>14854</v>
      </c>
    </row>
    <row r="22114" spans="1:8" ht="36" x14ac:dyDescent="0.2">
      <c r="A22114" s="732">
        <v>45614</v>
      </c>
      <c r="B22114" s="173" t="s">
        <v>13522</v>
      </c>
      <c r="C22114" s="565" t="s">
        <v>14800</v>
      </c>
      <c r="D22114" s="873" t="s">
        <v>15012</v>
      </c>
      <c r="E22114" s="566">
        <v>16750</v>
      </c>
      <c r="F22114" s="235"/>
      <c r="G22114" s="235">
        <f t="shared" si="509"/>
        <v>-16750</v>
      </c>
      <c r="H22114" s="708" t="s">
        <v>14854</v>
      </c>
    </row>
    <row r="22115" spans="1:8" ht="36" x14ac:dyDescent="0.2">
      <c r="A22115" s="732">
        <v>45614</v>
      </c>
      <c r="B22115" s="173" t="s">
        <v>14546</v>
      </c>
      <c r="C22115" s="565" t="s">
        <v>14800</v>
      </c>
      <c r="D22115" s="873" t="s">
        <v>15012</v>
      </c>
      <c r="E22115" s="566">
        <v>278615</v>
      </c>
      <c r="F22115" s="235"/>
      <c r="G22115" s="235">
        <f t="shared" si="509"/>
        <v>-278615</v>
      </c>
      <c r="H22115" s="708" t="s">
        <v>14854</v>
      </c>
    </row>
    <row r="22116" spans="1:8" ht="36" x14ac:dyDescent="0.2">
      <c r="A22116" s="732">
        <v>45614</v>
      </c>
      <c r="B22116" s="173" t="s">
        <v>15011</v>
      </c>
      <c r="C22116" s="565" t="s">
        <v>14800</v>
      </c>
      <c r="D22116" s="873" t="s">
        <v>15012</v>
      </c>
      <c r="E22116" s="566">
        <v>39000</v>
      </c>
      <c r="F22116" s="235"/>
      <c r="G22116" s="235">
        <f t="shared" si="509"/>
        <v>-39000</v>
      </c>
      <c r="H22116" s="708" t="s">
        <v>14854</v>
      </c>
    </row>
    <row r="22117" spans="1:8" ht="15" x14ac:dyDescent="0.2">
      <c r="A22117" s="732">
        <v>45616</v>
      </c>
      <c r="B22117" s="173" t="s">
        <v>3945</v>
      </c>
      <c r="C22117" s="669" t="s">
        <v>3002</v>
      </c>
      <c r="D22117" s="905" t="s">
        <v>15069</v>
      </c>
      <c r="E22117" s="671">
        <v>16000</v>
      </c>
      <c r="F22117" s="235"/>
      <c r="G22117" s="235">
        <f t="shared" ref="G22117:G22127" si="510">F22117-E22117</f>
        <v>-16000</v>
      </c>
      <c r="H22117" s="708" t="s">
        <v>14854</v>
      </c>
    </row>
    <row r="22118" spans="1:8" ht="15" x14ac:dyDescent="0.2">
      <c r="A22118" s="732">
        <v>45616</v>
      </c>
      <c r="B22118" s="173" t="s">
        <v>3944</v>
      </c>
      <c r="C22118" s="669" t="s">
        <v>3002</v>
      </c>
      <c r="D22118" s="905" t="s">
        <v>15069</v>
      </c>
      <c r="E22118" s="671">
        <v>16000</v>
      </c>
      <c r="F22118" s="235"/>
      <c r="G22118" s="235">
        <f t="shared" si="510"/>
        <v>-16000</v>
      </c>
      <c r="H22118" s="708" t="s">
        <v>14854</v>
      </c>
    </row>
    <row r="22119" spans="1:8" ht="15" x14ac:dyDescent="0.2">
      <c r="A22119" s="732">
        <v>45616</v>
      </c>
      <c r="B22119" s="173" t="s">
        <v>37</v>
      </c>
      <c r="C22119" s="669" t="s">
        <v>3002</v>
      </c>
      <c r="D22119" s="905" t="s">
        <v>15069</v>
      </c>
      <c r="E22119" s="671">
        <v>12000</v>
      </c>
      <c r="F22119" s="235"/>
      <c r="G22119" s="235">
        <f t="shared" si="510"/>
        <v>-12000</v>
      </c>
      <c r="H22119" s="708" t="s">
        <v>14854</v>
      </c>
    </row>
    <row r="22120" spans="1:8" ht="15" x14ac:dyDescent="0.2">
      <c r="A22120" s="732">
        <v>45616</v>
      </c>
      <c r="B22120" s="173" t="s">
        <v>14469</v>
      </c>
      <c r="C22120" s="669" t="s">
        <v>3002</v>
      </c>
      <c r="D22120" s="905" t="s">
        <v>15069</v>
      </c>
      <c r="E22120" s="671">
        <v>25000</v>
      </c>
      <c r="F22120" s="235"/>
      <c r="G22120" s="235">
        <f t="shared" si="510"/>
        <v>-25000</v>
      </c>
      <c r="H22120" s="708"/>
    </row>
    <row r="22121" spans="1:8" ht="15" x14ac:dyDescent="0.2">
      <c r="A22121" s="732">
        <v>45616</v>
      </c>
      <c r="B22121" s="173" t="s">
        <v>11707</v>
      </c>
      <c r="C22121" s="669" t="s">
        <v>3002</v>
      </c>
      <c r="D22121" s="905" t="s">
        <v>15069</v>
      </c>
      <c r="E22121" s="671">
        <v>34425</v>
      </c>
      <c r="F22121" s="235"/>
      <c r="G22121" s="235">
        <f t="shared" si="510"/>
        <v>-34425</v>
      </c>
      <c r="H22121" s="708" t="s">
        <v>14854</v>
      </c>
    </row>
    <row r="22122" spans="1:8" ht="15" x14ac:dyDescent="0.2">
      <c r="A22122" s="732">
        <v>45622</v>
      </c>
      <c r="B22122" s="173" t="s">
        <v>13098</v>
      </c>
      <c r="C22122" s="565" t="s">
        <v>13479</v>
      </c>
      <c r="D22122" s="873" t="s">
        <v>15096</v>
      </c>
      <c r="E22122" s="566">
        <v>78000</v>
      </c>
      <c r="F22122" s="235"/>
      <c r="G22122" s="235">
        <f t="shared" si="510"/>
        <v>-78000</v>
      </c>
      <c r="H22122" s="708" t="s">
        <v>14854</v>
      </c>
    </row>
    <row r="22123" spans="1:8" ht="15" x14ac:dyDescent="0.2">
      <c r="A22123" s="732">
        <v>45622</v>
      </c>
      <c r="B22123" s="173" t="s">
        <v>13213</v>
      </c>
      <c r="C22123" s="565" t="s">
        <v>13479</v>
      </c>
      <c r="D22123" s="873" t="s">
        <v>15096</v>
      </c>
      <c r="E22123" s="566">
        <v>114000</v>
      </c>
      <c r="F22123" s="235"/>
      <c r="G22123" s="235">
        <f t="shared" si="510"/>
        <v>-114000</v>
      </c>
      <c r="H22123" s="708" t="s">
        <v>14854</v>
      </c>
    </row>
    <row r="22124" spans="1:8" ht="15" x14ac:dyDescent="0.2">
      <c r="A22124" s="732">
        <v>45622</v>
      </c>
      <c r="B22124" s="173" t="s">
        <v>14575</v>
      </c>
      <c r="C22124" s="173" t="s">
        <v>3883</v>
      </c>
      <c r="D22124" s="227" t="s">
        <v>15097</v>
      </c>
      <c r="E22124" s="235">
        <v>200000</v>
      </c>
      <c r="F22124" s="235"/>
      <c r="G22124" s="235">
        <f t="shared" si="510"/>
        <v>-200000</v>
      </c>
      <c r="H22124" s="708" t="s">
        <v>14854</v>
      </c>
    </row>
    <row r="22125" spans="1:8" ht="15" x14ac:dyDescent="0.2">
      <c r="A22125" s="732">
        <v>45622</v>
      </c>
      <c r="B22125" s="173" t="s">
        <v>14603</v>
      </c>
      <c r="C22125" s="173" t="s">
        <v>12271</v>
      </c>
      <c r="D22125" s="227" t="s">
        <v>15103</v>
      </c>
      <c r="E22125" s="235">
        <v>100000</v>
      </c>
      <c r="F22125" s="235"/>
      <c r="G22125" s="235">
        <f t="shared" si="510"/>
        <v>-100000</v>
      </c>
      <c r="H22125" s="708" t="s">
        <v>14854</v>
      </c>
    </row>
    <row r="22126" spans="1:8" ht="24" x14ac:dyDescent="0.2">
      <c r="A22126" s="732">
        <v>45626</v>
      </c>
      <c r="B22126" s="173" t="s">
        <v>14235</v>
      </c>
      <c r="C22126" s="565" t="s">
        <v>15118</v>
      </c>
      <c r="D22126" s="873" t="s">
        <v>15119</v>
      </c>
      <c r="E22126" s="566">
        <v>500000</v>
      </c>
      <c r="F22126" s="235"/>
      <c r="G22126" s="235">
        <f t="shared" si="510"/>
        <v>-500000</v>
      </c>
      <c r="H22126" s="708" t="s">
        <v>14854</v>
      </c>
    </row>
    <row r="22127" spans="1:8" ht="24" x14ac:dyDescent="0.2">
      <c r="A22127" s="732">
        <v>45626</v>
      </c>
      <c r="B22127" s="173" t="s">
        <v>14357</v>
      </c>
      <c r="C22127" s="565" t="s">
        <v>15118</v>
      </c>
      <c r="D22127" s="873" t="s">
        <v>15119</v>
      </c>
      <c r="E22127" s="566">
        <v>500000</v>
      </c>
      <c r="F22127" s="235"/>
      <c r="G22127" s="235">
        <f t="shared" si="510"/>
        <v>-500000</v>
      </c>
      <c r="H22127" s="708" t="s">
        <v>14854</v>
      </c>
    </row>
    <row r="22128" spans="1:8" ht="36" x14ac:dyDescent="0.2">
      <c r="A22128" s="729">
        <v>45597</v>
      </c>
      <c r="B22128" s="93" t="s">
        <v>11707</v>
      </c>
      <c r="C22128" s="93" t="s">
        <v>558</v>
      </c>
      <c r="D22128" s="896" t="s">
        <v>15037</v>
      </c>
      <c r="E22128" s="642">
        <v>24430.54</v>
      </c>
      <c r="F22128" s="175"/>
      <c r="G22128" s="175">
        <f t="shared" si="509"/>
        <v>-24430.54</v>
      </c>
      <c r="H22128" s="701" t="s">
        <v>14854</v>
      </c>
    </row>
    <row r="22129" spans="1:8" ht="15" x14ac:dyDescent="0.2">
      <c r="A22129" s="729">
        <v>45601</v>
      </c>
      <c r="B22129" s="93" t="s">
        <v>9344</v>
      </c>
      <c r="C22129" s="93" t="s">
        <v>558</v>
      </c>
      <c r="D22129" s="800" t="s">
        <v>14855</v>
      </c>
      <c r="E22129" s="175"/>
      <c r="F22129" s="175">
        <v>254534</v>
      </c>
      <c r="G22129" s="175">
        <f t="shared" si="449"/>
        <v>254534</v>
      </c>
      <c r="H22129" s="701" t="s">
        <v>14854</v>
      </c>
    </row>
    <row r="22130" spans="1:8" ht="24" x14ac:dyDescent="0.2">
      <c r="A22130" s="729">
        <v>45602</v>
      </c>
      <c r="B22130" s="93" t="s">
        <v>14857</v>
      </c>
      <c r="C22130" s="93" t="s">
        <v>558</v>
      </c>
      <c r="D22130" s="800" t="s">
        <v>14858</v>
      </c>
      <c r="E22130" s="175"/>
      <c r="F22130" s="175">
        <v>3202203</v>
      </c>
      <c r="G22130" s="175">
        <f t="shared" ref="G22130:G22136" si="511">F22130-E22130</f>
        <v>3202203</v>
      </c>
      <c r="H22130" s="701" t="s">
        <v>14854</v>
      </c>
    </row>
    <row r="22131" spans="1:8" ht="15" x14ac:dyDescent="0.2">
      <c r="A22131" s="729">
        <v>45602</v>
      </c>
      <c r="B22131" s="93" t="s">
        <v>14857</v>
      </c>
      <c r="C22131" s="93"/>
      <c r="D22131" s="800" t="s">
        <v>14859</v>
      </c>
      <c r="E22131" s="175">
        <v>3200000</v>
      </c>
      <c r="F22131" s="175"/>
      <c r="G22131" s="175">
        <f t="shared" ref="G22131" si="512">F22131-E22131</f>
        <v>-3200000</v>
      </c>
      <c r="H22131" s="701" t="s">
        <v>14854</v>
      </c>
    </row>
    <row r="22132" spans="1:8" ht="24" x14ac:dyDescent="0.2">
      <c r="A22132" s="729">
        <v>45602</v>
      </c>
      <c r="B22132" s="93" t="s">
        <v>14357</v>
      </c>
      <c r="C22132" s="93" t="s">
        <v>558</v>
      </c>
      <c r="D22132" s="800" t="s">
        <v>14860</v>
      </c>
      <c r="E22132" s="175"/>
      <c r="F22132" s="175">
        <v>4500001</v>
      </c>
      <c r="G22132" s="175">
        <f t="shared" si="511"/>
        <v>4500001</v>
      </c>
      <c r="H22132" s="701" t="s">
        <v>14854</v>
      </c>
    </row>
    <row r="22133" spans="1:8" ht="15" x14ac:dyDescent="0.2">
      <c r="A22133" s="729">
        <v>45602</v>
      </c>
      <c r="B22133" s="93" t="s">
        <v>14357</v>
      </c>
      <c r="C22133" s="93" t="s">
        <v>558</v>
      </c>
      <c r="D22133" s="896" t="s">
        <v>12006</v>
      </c>
      <c r="E22133" s="642">
        <v>45000</v>
      </c>
      <c r="F22133" s="175"/>
      <c r="G22133" s="175">
        <f t="shared" si="511"/>
        <v>-45000</v>
      </c>
      <c r="H22133" s="701" t="s">
        <v>14854</v>
      </c>
    </row>
    <row r="22134" spans="1:8" ht="24" x14ac:dyDescent="0.2">
      <c r="A22134" s="729">
        <v>45602</v>
      </c>
      <c r="B22134" s="93" t="s">
        <v>13522</v>
      </c>
      <c r="C22134" s="93" t="s">
        <v>558</v>
      </c>
      <c r="D22134" s="800" t="s">
        <v>14861</v>
      </c>
      <c r="E22134" s="175"/>
      <c r="F22134" s="175">
        <v>2004811</v>
      </c>
      <c r="G22134" s="175">
        <f t="shared" si="511"/>
        <v>2004811</v>
      </c>
      <c r="H22134" s="701" t="s">
        <v>14854</v>
      </c>
    </row>
    <row r="22135" spans="1:8" ht="24" x14ac:dyDescent="0.2">
      <c r="A22135" s="729">
        <v>45602</v>
      </c>
      <c r="B22135" s="93" t="s">
        <v>10459</v>
      </c>
      <c r="C22135" s="93" t="s">
        <v>558</v>
      </c>
      <c r="D22135" s="800" t="s">
        <v>14862</v>
      </c>
      <c r="E22135" s="175"/>
      <c r="F22135" s="175">
        <v>1001189</v>
      </c>
      <c r="G22135" s="175">
        <f t="shared" si="511"/>
        <v>1001189</v>
      </c>
      <c r="H22135" s="701" t="s">
        <v>14854</v>
      </c>
    </row>
    <row r="22136" spans="1:8" ht="15" x14ac:dyDescent="0.2">
      <c r="A22136" s="729">
        <v>45602</v>
      </c>
      <c r="B22136" s="93" t="s">
        <v>14857</v>
      </c>
      <c r="C22136" s="93" t="s">
        <v>558</v>
      </c>
      <c r="D22136" s="896" t="s">
        <v>15036</v>
      </c>
      <c r="E22136" s="642">
        <v>62082</v>
      </c>
      <c r="F22136" s="175"/>
      <c r="G22136" s="175">
        <f t="shared" si="511"/>
        <v>-62082</v>
      </c>
      <c r="H22136" s="701" t="s">
        <v>14854</v>
      </c>
    </row>
    <row r="22137" spans="1:8" ht="15" x14ac:dyDescent="0.2">
      <c r="A22137" s="729">
        <v>45602</v>
      </c>
      <c r="B22137" s="93" t="s">
        <v>3945</v>
      </c>
      <c r="C22137" s="93" t="s">
        <v>558</v>
      </c>
      <c r="D22137" s="800" t="s">
        <v>14856</v>
      </c>
      <c r="E22137" s="175"/>
      <c r="F22137" s="175">
        <v>766836</v>
      </c>
      <c r="G22137" s="175">
        <f t="shared" ref="G22137:G22139" si="513">F22137-E22137</f>
        <v>766836</v>
      </c>
      <c r="H22137" s="701" t="s">
        <v>14854</v>
      </c>
    </row>
    <row r="22138" spans="1:8" ht="24" x14ac:dyDescent="0.2">
      <c r="A22138" s="729">
        <v>45611</v>
      </c>
      <c r="B22138" s="93" t="s">
        <v>13213</v>
      </c>
      <c r="C22138" s="93" t="s">
        <v>558</v>
      </c>
      <c r="D22138" s="800" t="s">
        <v>15001</v>
      </c>
      <c r="E22138" s="175"/>
      <c r="F22138" s="175">
        <v>2300008</v>
      </c>
      <c r="G22138" s="175">
        <f t="shared" si="513"/>
        <v>2300008</v>
      </c>
      <c r="H22138" s="701" t="s">
        <v>14854</v>
      </c>
    </row>
    <row r="22139" spans="1:8" ht="15" x14ac:dyDescent="0.2">
      <c r="A22139" s="729">
        <v>45611</v>
      </c>
      <c r="B22139" s="93" t="s">
        <v>13213</v>
      </c>
      <c r="C22139" s="93" t="s">
        <v>558</v>
      </c>
      <c r="D22139" s="896" t="s">
        <v>13006</v>
      </c>
      <c r="E22139" s="642">
        <v>23000</v>
      </c>
      <c r="F22139" s="175"/>
      <c r="G22139" s="175">
        <f t="shared" si="513"/>
        <v>-23000</v>
      </c>
      <c r="H22139" s="701" t="s">
        <v>14854</v>
      </c>
    </row>
    <row r="22140" spans="1:8" ht="24" x14ac:dyDescent="0.2">
      <c r="A22140" s="729">
        <v>45611</v>
      </c>
      <c r="B22140" s="93" t="s">
        <v>13213</v>
      </c>
      <c r="C22140" s="93" t="s">
        <v>558</v>
      </c>
      <c r="D22140" s="800" t="s">
        <v>15002</v>
      </c>
      <c r="E22140" s="175"/>
      <c r="F22140" s="175">
        <v>2972970</v>
      </c>
      <c r="G22140" s="175">
        <f t="shared" ref="G22140:G22142" si="514">F22140-E22140</f>
        <v>2972970</v>
      </c>
      <c r="H22140" s="701" t="s">
        <v>14854</v>
      </c>
    </row>
    <row r="22141" spans="1:8" ht="34.5" customHeight="1" x14ac:dyDescent="0.2">
      <c r="A22141" s="729">
        <v>45611</v>
      </c>
      <c r="B22141" s="93" t="s">
        <v>13213</v>
      </c>
      <c r="C22141" s="93" t="s">
        <v>558</v>
      </c>
      <c r="D22141" s="800" t="s">
        <v>15003</v>
      </c>
      <c r="E22141" s="175"/>
      <c r="F22141" s="175">
        <v>1500000</v>
      </c>
      <c r="G22141" s="175">
        <f t="shared" si="514"/>
        <v>1500000</v>
      </c>
      <c r="H22141" s="701" t="s">
        <v>14854</v>
      </c>
    </row>
    <row r="22142" spans="1:8" ht="36" x14ac:dyDescent="0.2">
      <c r="A22142" s="729">
        <v>45611</v>
      </c>
      <c r="B22142" s="93" t="s">
        <v>13213</v>
      </c>
      <c r="C22142" s="93" t="s">
        <v>558</v>
      </c>
      <c r="D22142" s="800" t="s">
        <v>15004</v>
      </c>
      <c r="E22142" s="175"/>
      <c r="F22142" s="175">
        <v>800000</v>
      </c>
      <c r="G22142" s="175">
        <f t="shared" si="514"/>
        <v>800000</v>
      </c>
      <c r="H22142" s="701" t="s">
        <v>14854</v>
      </c>
    </row>
    <row r="22143" spans="1:8" ht="24" x14ac:dyDescent="0.2">
      <c r="A22143" s="729">
        <v>45611</v>
      </c>
      <c r="B22143" s="93" t="s">
        <v>13297</v>
      </c>
      <c r="C22143" s="93" t="s">
        <v>558</v>
      </c>
      <c r="D22143" s="800" t="s">
        <v>15006</v>
      </c>
      <c r="E22143" s="175"/>
      <c r="F22143" s="175">
        <v>1601649</v>
      </c>
      <c r="G22143" s="175">
        <f t="shared" ref="G22143:G22145" si="515">F22143-E22143</f>
        <v>1601649</v>
      </c>
      <c r="H22143" s="701" t="s">
        <v>14854</v>
      </c>
    </row>
    <row r="22144" spans="1:8" ht="24" x14ac:dyDescent="0.2">
      <c r="A22144" s="729">
        <v>45611</v>
      </c>
      <c r="B22144" s="93" t="s">
        <v>14012</v>
      </c>
      <c r="C22144" s="93" t="s">
        <v>558</v>
      </c>
      <c r="D22144" s="800" t="s">
        <v>15007</v>
      </c>
      <c r="E22144" s="175"/>
      <c r="F22144" s="175">
        <v>1902588</v>
      </c>
      <c r="G22144" s="175">
        <f t="shared" si="515"/>
        <v>1902588</v>
      </c>
      <c r="H22144" s="701" t="s">
        <v>14854</v>
      </c>
    </row>
    <row r="22145" spans="1:8" ht="15" x14ac:dyDescent="0.2">
      <c r="A22145" s="729">
        <v>45611</v>
      </c>
      <c r="B22145" s="93" t="s">
        <v>14012</v>
      </c>
      <c r="C22145" s="93" t="s">
        <v>558</v>
      </c>
      <c r="D22145" s="896" t="s">
        <v>15072</v>
      </c>
      <c r="E22145" s="642">
        <v>35000</v>
      </c>
      <c r="F22145" s="175"/>
      <c r="G22145" s="175">
        <f t="shared" si="515"/>
        <v>-35000</v>
      </c>
      <c r="H22145" s="701" t="s">
        <v>14854</v>
      </c>
    </row>
    <row r="22146" spans="1:8" ht="15" x14ac:dyDescent="0.2">
      <c r="A22146" s="729">
        <v>45611</v>
      </c>
      <c r="B22146" s="93" t="s">
        <v>14480</v>
      </c>
      <c r="C22146" s="93" t="s">
        <v>558</v>
      </c>
      <c r="D22146" s="800" t="s">
        <v>15041</v>
      </c>
      <c r="E22146" s="175"/>
      <c r="F22146" s="175">
        <v>369216</v>
      </c>
      <c r="G22146" s="175">
        <f t="shared" ref="G22146:G22152" si="516">F22146-E22146</f>
        <v>369216</v>
      </c>
      <c r="H22146" s="701" t="s">
        <v>14854</v>
      </c>
    </row>
    <row r="22147" spans="1:8" ht="15" x14ac:dyDescent="0.2">
      <c r="A22147" s="729">
        <v>45611</v>
      </c>
      <c r="B22147" s="93" t="s">
        <v>15039</v>
      </c>
      <c r="C22147" s="93" t="s">
        <v>558</v>
      </c>
      <c r="D22147" s="800" t="s">
        <v>15041</v>
      </c>
      <c r="E22147" s="175"/>
      <c r="F22147" s="175">
        <v>498813.93800000002</v>
      </c>
      <c r="G22147" s="175">
        <f t="shared" si="516"/>
        <v>498813.93800000002</v>
      </c>
      <c r="H22147" s="701" t="s">
        <v>14854</v>
      </c>
    </row>
    <row r="22148" spans="1:8" ht="15" x14ac:dyDescent="0.2">
      <c r="A22148" s="729">
        <v>45611</v>
      </c>
      <c r="B22148" s="93" t="s">
        <v>15040</v>
      </c>
      <c r="C22148" s="93" t="s">
        <v>558</v>
      </c>
      <c r="D22148" s="800" t="s">
        <v>15041</v>
      </c>
      <c r="E22148" s="175"/>
      <c r="F22148" s="175">
        <v>1249314</v>
      </c>
      <c r="G22148" s="175">
        <f t="shared" si="516"/>
        <v>1249314</v>
      </c>
      <c r="H22148" s="701" t="s">
        <v>14854</v>
      </c>
    </row>
    <row r="22149" spans="1:8" ht="15" x14ac:dyDescent="0.2">
      <c r="A22149" s="729">
        <v>45611</v>
      </c>
      <c r="B22149" s="93" t="s">
        <v>11707</v>
      </c>
      <c r="C22149" s="93" t="s">
        <v>558</v>
      </c>
      <c r="D22149" s="890" t="s">
        <v>15123</v>
      </c>
      <c r="E22149" s="175"/>
      <c r="F22149" s="175">
        <v>1947260</v>
      </c>
      <c r="G22149" s="175">
        <f t="shared" ref="G22149" si="517">F22149-E22149</f>
        <v>1947260</v>
      </c>
      <c r="H22149" s="701" t="s">
        <v>14854</v>
      </c>
    </row>
    <row r="22150" spans="1:8" ht="15" x14ac:dyDescent="0.2">
      <c r="A22150" s="729">
        <v>45616</v>
      </c>
      <c r="B22150" s="93" t="s">
        <v>12594</v>
      </c>
      <c r="C22150" s="93" t="s">
        <v>558</v>
      </c>
      <c r="D22150" s="800" t="s">
        <v>15104</v>
      </c>
      <c r="E22150" s="175"/>
      <c r="F22150" s="175">
        <v>1494840</v>
      </c>
      <c r="G22150" s="175">
        <f t="shared" si="516"/>
        <v>1494840</v>
      </c>
      <c r="H22150" s="701" t="s">
        <v>14854</v>
      </c>
    </row>
    <row r="22151" spans="1:8" ht="24" x14ac:dyDescent="0.2">
      <c r="A22151" s="729">
        <v>45616</v>
      </c>
      <c r="B22151" s="93" t="s">
        <v>82</v>
      </c>
      <c r="C22151" s="93" t="s">
        <v>558</v>
      </c>
      <c r="D22151" s="800" t="s">
        <v>15105</v>
      </c>
      <c r="E22151" s="175"/>
      <c r="F22151" s="175">
        <v>2102201</v>
      </c>
      <c r="G22151" s="175">
        <f t="shared" si="516"/>
        <v>2102201</v>
      </c>
      <c r="H22151" s="701" t="s">
        <v>14854</v>
      </c>
    </row>
    <row r="22152" spans="1:8" ht="15" x14ac:dyDescent="0.2">
      <c r="A22152" s="729">
        <v>45617</v>
      </c>
      <c r="B22152" s="93" t="s">
        <v>37</v>
      </c>
      <c r="C22152" s="93" t="s">
        <v>558</v>
      </c>
      <c r="D22152" s="800" t="s">
        <v>15045</v>
      </c>
      <c r="E22152" s="175"/>
      <c r="F22152" s="175">
        <v>280434</v>
      </c>
      <c r="G22152" s="175">
        <f t="shared" si="516"/>
        <v>280434</v>
      </c>
      <c r="H22152" s="701" t="s">
        <v>14854</v>
      </c>
    </row>
    <row r="22153" spans="1:8" ht="24" x14ac:dyDescent="0.2">
      <c r="A22153" s="729">
        <v>45618</v>
      </c>
      <c r="B22153" s="93" t="s">
        <v>12671</v>
      </c>
      <c r="C22153" s="93" t="s">
        <v>558</v>
      </c>
      <c r="D22153" s="800" t="s">
        <v>15070</v>
      </c>
      <c r="E22153" s="175"/>
      <c r="F22153" s="175">
        <v>1000000</v>
      </c>
      <c r="G22153" s="175">
        <f t="shared" ref="G22153:G22157" si="518">F22153-E22153</f>
        <v>1000000</v>
      </c>
      <c r="H22153" s="701" t="s">
        <v>14854</v>
      </c>
    </row>
    <row r="22154" spans="1:8" ht="24" x14ac:dyDescent="0.2">
      <c r="A22154" s="729">
        <v>45618</v>
      </c>
      <c r="B22154" s="93" t="s">
        <v>12671</v>
      </c>
      <c r="C22154" s="93" t="s">
        <v>558</v>
      </c>
      <c r="D22154" s="800" t="s">
        <v>15070</v>
      </c>
      <c r="E22154" s="175"/>
      <c r="F22154" s="175">
        <v>1000000</v>
      </c>
      <c r="G22154" s="175">
        <f t="shared" si="518"/>
        <v>1000000</v>
      </c>
      <c r="H22154" s="701" t="s">
        <v>14854</v>
      </c>
    </row>
    <row r="22155" spans="1:8" ht="24" x14ac:dyDescent="0.2">
      <c r="A22155" s="729">
        <v>45618</v>
      </c>
      <c r="B22155" s="93" t="s">
        <v>12671</v>
      </c>
      <c r="C22155" s="93" t="s">
        <v>558</v>
      </c>
      <c r="D22155" s="800" t="s">
        <v>15070</v>
      </c>
      <c r="E22155" s="175"/>
      <c r="F22155" s="175">
        <v>1000000</v>
      </c>
      <c r="G22155" s="175">
        <f t="shared" si="518"/>
        <v>1000000</v>
      </c>
      <c r="H22155" s="701" t="s">
        <v>14854</v>
      </c>
    </row>
    <row r="22156" spans="1:8" ht="24" x14ac:dyDescent="0.2">
      <c r="A22156" s="729">
        <v>45618</v>
      </c>
      <c r="B22156" s="93" t="s">
        <v>12671</v>
      </c>
      <c r="C22156" s="93" t="s">
        <v>558</v>
      </c>
      <c r="D22156" s="800" t="s">
        <v>15070</v>
      </c>
      <c r="E22156" s="175"/>
      <c r="F22156" s="175">
        <v>1000000</v>
      </c>
      <c r="G22156" s="175">
        <f t="shared" si="518"/>
        <v>1000000</v>
      </c>
      <c r="H22156" s="701" t="s">
        <v>14854</v>
      </c>
    </row>
    <row r="22157" spans="1:8" ht="24" x14ac:dyDescent="0.2">
      <c r="A22157" s="729">
        <v>45618</v>
      </c>
      <c r="B22157" s="93" t="s">
        <v>12671</v>
      </c>
      <c r="C22157" s="93" t="s">
        <v>558</v>
      </c>
      <c r="D22157" s="800" t="s">
        <v>15122</v>
      </c>
      <c r="E22157" s="175"/>
      <c r="F22157" s="175">
        <v>1000000</v>
      </c>
      <c r="G22157" s="175">
        <f t="shared" si="518"/>
        <v>1000000</v>
      </c>
      <c r="H22157" s="701" t="s">
        <v>14854</v>
      </c>
    </row>
    <row r="22158" spans="1:8" ht="15" x14ac:dyDescent="0.2">
      <c r="A22158" s="1081">
        <v>45628</v>
      </c>
      <c r="B22158" s="1082" t="s">
        <v>15158</v>
      </c>
      <c r="C22158" s="1082" t="s">
        <v>10972</v>
      </c>
      <c r="D22158" s="1125" t="s">
        <v>15159</v>
      </c>
      <c r="E22158" s="1083">
        <v>6000</v>
      </c>
      <c r="F22158" s="1083"/>
      <c r="G22158" s="1083">
        <f t="shared" ref="G22158:G22173" si="519">F22158-E22158</f>
        <v>-6000</v>
      </c>
      <c r="H22158" s="1084" t="s">
        <v>14854</v>
      </c>
    </row>
    <row r="22159" spans="1:8" ht="15" x14ac:dyDescent="0.2">
      <c r="A22159" s="1081">
        <v>45628</v>
      </c>
      <c r="B22159" s="1082" t="s">
        <v>15158</v>
      </c>
      <c r="C22159" s="1082" t="s">
        <v>285</v>
      </c>
      <c r="D22159" s="1125" t="s">
        <v>13186</v>
      </c>
      <c r="E22159" s="1083">
        <v>1000</v>
      </c>
      <c r="F22159" s="1083"/>
      <c r="G22159" s="1083">
        <f t="shared" si="519"/>
        <v>-1000</v>
      </c>
      <c r="H22159" s="1084" t="s">
        <v>14854</v>
      </c>
    </row>
    <row r="22160" spans="1:8" ht="15" x14ac:dyDescent="0.2">
      <c r="A22160" s="1081">
        <v>45628</v>
      </c>
      <c r="B22160" s="1082" t="s">
        <v>14575</v>
      </c>
      <c r="C22160" s="1082" t="s">
        <v>285</v>
      </c>
      <c r="D22160" s="1125" t="s">
        <v>14773</v>
      </c>
      <c r="E22160" s="1083">
        <v>2000</v>
      </c>
      <c r="F22160" s="1083"/>
      <c r="G22160" s="1083">
        <f t="shared" si="519"/>
        <v>-2000</v>
      </c>
      <c r="H22160" s="1084" t="s">
        <v>14854</v>
      </c>
    </row>
    <row r="22161" spans="1:8" ht="15" x14ac:dyDescent="0.2">
      <c r="A22161" s="1081">
        <v>45628</v>
      </c>
      <c r="B22161" s="1082" t="s">
        <v>14480</v>
      </c>
      <c r="C22161" s="1082" t="s">
        <v>10972</v>
      </c>
      <c r="D22161" s="1125" t="s">
        <v>1012</v>
      </c>
      <c r="E22161" s="1083">
        <v>200</v>
      </c>
      <c r="F22161" s="1083"/>
      <c r="G22161" s="1083">
        <f t="shared" si="519"/>
        <v>-200</v>
      </c>
      <c r="H22161" s="1084" t="s">
        <v>14854</v>
      </c>
    </row>
    <row r="22162" spans="1:8" ht="15" x14ac:dyDescent="0.2">
      <c r="A22162" s="1081">
        <v>45628</v>
      </c>
      <c r="B22162" s="1082" t="s">
        <v>14575</v>
      </c>
      <c r="C22162" s="1082" t="s">
        <v>10972</v>
      </c>
      <c r="D22162" s="1125" t="s">
        <v>2136</v>
      </c>
      <c r="E22162" s="1083">
        <v>3000</v>
      </c>
      <c r="F22162" s="1083"/>
      <c r="G22162" s="1083">
        <f t="shared" si="519"/>
        <v>-3000</v>
      </c>
      <c r="H22162" s="1084" t="s">
        <v>14854</v>
      </c>
    </row>
    <row r="22163" spans="1:8" ht="15" x14ac:dyDescent="0.2">
      <c r="A22163" s="1081">
        <v>45628</v>
      </c>
      <c r="B22163" s="1082" t="s">
        <v>13240</v>
      </c>
      <c r="C22163" s="1082" t="s">
        <v>10972</v>
      </c>
      <c r="D22163" s="1125" t="s">
        <v>12497</v>
      </c>
      <c r="E22163" s="1083">
        <v>1740</v>
      </c>
      <c r="F22163" s="1083"/>
      <c r="G22163" s="1083">
        <f t="shared" si="519"/>
        <v>-1740</v>
      </c>
      <c r="H22163" s="1084" t="s">
        <v>14854</v>
      </c>
    </row>
    <row r="22164" spans="1:8" ht="15" x14ac:dyDescent="0.2">
      <c r="A22164" s="1081">
        <v>45628</v>
      </c>
      <c r="B22164" s="1082" t="s">
        <v>12388</v>
      </c>
      <c r="C22164" s="1082" t="s">
        <v>10972</v>
      </c>
      <c r="D22164" s="1125" t="s">
        <v>12497</v>
      </c>
      <c r="E22164" s="1083">
        <v>2260</v>
      </c>
      <c r="F22164" s="1083"/>
      <c r="G22164" s="1083">
        <f t="shared" si="519"/>
        <v>-2260</v>
      </c>
      <c r="H22164" s="1084" t="s">
        <v>14854</v>
      </c>
    </row>
    <row r="22165" spans="1:8" ht="24" x14ac:dyDescent="0.2">
      <c r="A22165" s="1081">
        <v>45628</v>
      </c>
      <c r="B22165" s="1082" t="s">
        <v>13240</v>
      </c>
      <c r="C22165" s="1082" t="s">
        <v>14808</v>
      </c>
      <c r="D22165" s="1125" t="s">
        <v>15160</v>
      </c>
      <c r="E22165" s="1083">
        <v>24000</v>
      </c>
      <c r="F22165" s="1083"/>
      <c r="G22165" s="1083">
        <f t="shared" si="519"/>
        <v>-24000</v>
      </c>
      <c r="H22165" s="1084" t="s">
        <v>14854</v>
      </c>
    </row>
    <row r="22166" spans="1:8" ht="15" x14ac:dyDescent="0.2">
      <c r="A22166" s="1081">
        <v>45628</v>
      </c>
      <c r="B22166" s="1082" t="s">
        <v>12334</v>
      </c>
      <c r="C22166" s="1082" t="s">
        <v>10972</v>
      </c>
      <c r="D22166" s="1125" t="s">
        <v>14210</v>
      </c>
      <c r="E22166" s="1083">
        <v>10000</v>
      </c>
      <c r="F22166" s="1083"/>
      <c r="G22166" s="1083">
        <f t="shared" si="519"/>
        <v>-10000</v>
      </c>
      <c r="H22166" s="1084" t="s">
        <v>14854</v>
      </c>
    </row>
    <row r="22167" spans="1:8" ht="15" x14ac:dyDescent="0.2">
      <c r="A22167" s="1081">
        <v>45628</v>
      </c>
      <c r="B22167" s="1134" t="s">
        <v>12594</v>
      </c>
      <c r="C22167" s="1134" t="s">
        <v>793</v>
      </c>
      <c r="D22167" s="1135" t="s">
        <v>12789</v>
      </c>
      <c r="E22167" s="1136">
        <v>50000</v>
      </c>
      <c r="F22167" s="1083"/>
      <c r="G22167" s="1083">
        <f t="shared" ref="G22167:G22170" si="520">F22167-E22167</f>
        <v>-50000</v>
      </c>
      <c r="H22167" s="1084" t="s">
        <v>14854</v>
      </c>
    </row>
    <row r="22168" spans="1:8" ht="15" x14ac:dyDescent="0.2">
      <c r="A22168" s="1081">
        <v>45628</v>
      </c>
      <c r="B22168" s="1134" t="s">
        <v>10167</v>
      </c>
      <c r="C22168" s="1134" t="s">
        <v>793</v>
      </c>
      <c r="D22168" s="1135" t="s">
        <v>8421</v>
      </c>
      <c r="E22168" s="1136">
        <v>5000</v>
      </c>
      <c r="F22168" s="1083"/>
      <c r="G22168" s="1083">
        <f t="shared" si="520"/>
        <v>-5000</v>
      </c>
      <c r="H22168" s="1084" t="s">
        <v>14854</v>
      </c>
    </row>
    <row r="22169" spans="1:8" ht="15" x14ac:dyDescent="0.2">
      <c r="A22169" s="1081">
        <v>45628</v>
      </c>
      <c r="B22169" s="1134" t="s">
        <v>12671</v>
      </c>
      <c r="C22169" s="1134" t="s">
        <v>793</v>
      </c>
      <c r="D22169" s="1135" t="s">
        <v>12183</v>
      </c>
      <c r="E22169" s="1136">
        <v>50000</v>
      </c>
      <c r="F22169" s="1083"/>
      <c r="G22169" s="1083">
        <f t="shared" si="520"/>
        <v>-50000</v>
      </c>
      <c r="H22169" s="1084" t="s">
        <v>14854</v>
      </c>
    </row>
    <row r="22170" spans="1:8" ht="15" x14ac:dyDescent="0.2">
      <c r="A22170" s="1081">
        <v>45628</v>
      </c>
      <c r="B22170" s="1134" t="s">
        <v>25</v>
      </c>
      <c r="C22170" s="1134" t="s">
        <v>793</v>
      </c>
      <c r="D22170" s="1135" t="s">
        <v>12790</v>
      </c>
      <c r="E22170" s="1136">
        <v>105000</v>
      </c>
      <c r="F22170" s="1083"/>
      <c r="G22170" s="1083">
        <f t="shared" si="520"/>
        <v>-105000</v>
      </c>
      <c r="H22170" s="1084" t="s">
        <v>14854</v>
      </c>
    </row>
    <row r="22171" spans="1:8" ht="15" x14ac:dyDescent="0.2">
      <c r="A22171" s="1081">
        <v>45628</v>
      </c>
      <c r="B22171" s="1082" t="s">
        <v>103</v>
      </c>
      <c r="C22171" s="1082" t="s">
        <v>793</v>
      </c>
      <c r="D22171" s="1125" t="s">
        <v>15161</v>
      </c>
      <c r="E22171" s="1083">
        <v>30000</v>
      </c>
      <c r="F22171" s="1083"/>
      <c r="G22171" s="1083">
        <f t="shared" si="519"/>
        <v>-30000</v>
      </c>
      <c r="H22171" s="1084" t="s">
        <v>14854</v>
      </c>
    </row>
    <row r="22172" spans="1:8" ht="15" x14ac:dyDescent="0.2">
      <c r="A22172" s="1081">
        <v>45628</v>
      </c>
      <c r="B22172" s="1082" t="s">
        <v>103</v>
      </c>
      <c r="C22172" s="1082" t="s">
        <v>391</v>
      </c>
      <c r="D22172" s="1125" t="s">
        <v>10199</v>
      </c>
      <c r="E22172" s="1083">
        <v>4000</v>
      </c>
      <c r="F22172" s="1083"/>
      <c r="G22172" s="1083">
        <f t="shared" si="519"/>
        <v>-4000</v>
      </c>
      <c r="H22172" s="1084" t="s">
        <v>14854</v>
      </c>
    </row>
    <row r="22173" spans="1:8" ht="15" x14ac:dyDescent="0.2">
      <c r="A22173" s="1081">
        <v>45628</v>
      </c>
      <c r="B22173" s="1082" t="s">
        <v>103</v>
      </c>
      <c r="C22173" s="1082" t="s">
        <v>8141</v>
      </c>
      <c r="D22173" s="1125" t="s">
        <v>15162</v>
      </c>
      <c r="E22173" s="1083">
        <v>745</v>
      </c>
      <c r="F22173" s="1083"/>
      <c r="G22173" s="1083">
        <f t="shared" si="519"/>
        <v>-745</v>
      </c>
      <c r="H22173" s="1084" t="s">
        <v>14854</v>
      </c>
    </row>
    <row r="22174" spans="1:8" ht="15" x14ac:dyDescent="0.2">
      <c r="A22174" s="1081">
        <v>45628</v>
      </c>
      <c r="B22174" s="1082" t="s">
        <v>25</v>
      </c>
      <c r="C22174" s="1082" t="s">
        <v>8141</v>
      </c>
      <c r="D22174" s="1125" t="s">
        <v>15162</v>
      </c>
      <c r="E22174" s="1083">
        <v>1050</v>
      </c>
      <c r="F22174" s="1083"/>
      <c r="G22174" s="1083">
        <f t="shared" ref="G22174:G22175" si="521">F22174-E22174</f>
        <v>-1050</v>
      </c>
      <c r="H22174" s="1084" t="s">
        <v>14854</v>
      </c>
    </row>
    <row r="22175" spans="1:8" ht="15" x14ac:dyDescent="0.2">
      <c r="A22175" s="1081">
        <v>45628</v>
      </c>
      <c r="B22175" s="1082" t="s">
        <v>12594</v>
      </c>
      <c r="C22175" s="1082" t="s">
        <v>13540</v>
      </c>
      <c r="D22175" s="1125" t="s">
        <v>15163</v>
      </c>
      <c r="E22175" s="1083">
        <v>150000</v>
      </c>
      <c r="F22175" s="1083"/>
      <c r="G22175" s="1083">
        <f t="shared" si="521"/>
        <v>-150000</v>
      </c>
      <c r="H22175" s="1084" t="s">
        <v>14854</v>
      </c>
    </row>
    <row r="22176" spans="1:8" ht="15" x14ac:dyDescent="0.2">
      <c r="A22176" s="1081">
        <v>45629</v>
      </c>
      <c r="B22176" s="1082" t="s">
        <v>103</v>
      </c>
      <c r="C22176" s="1082" t="s">
        <v>391</v>
      </c>
      <c r="D22176" s="1125" t="s">
        <v>10199</v>
      </c>
      <c r="E22176" s="1083">
        <v>3500</v>
      </c>
      <c r="F22176" s="1083"/>
      <c r="G22176" s="1083">
        <f t="shared" ref="G22176:G22177" si="522">F22176-E22176</f>
        <v>-3500</v>
      </c>
      <c r="H22176" s="1084" t="s">
        <v>14854</v>
      </c>
    </row>
    <row r="22177" spans="1:8" ht="15" x14ac:dyDescent="0.2">
      <c r="A22177" s="1081">
        <v>45629</v>
      </c>
      <c r="B22177" s="1082" t="s">
        <v>12388</v>
      </c>
      <c r="C22177" s="1082" t="s">
        <v>10972</v>
      </c>
      <c r="D22177" s="1125" t="s">
        <v>15164</v>
      </c>
      <c r="E22177" s="1083">
        <v>1080</v>
      </c>
      <c r="F22177" s="1083"/>
      <c r="G22177" s="1083">
        <f t="shared" si="522"/>
        <v>-1080</v>
      </c>
      <c r="H22177" s="1084" t="s">
        <v>14854</v>
      </c>
    </row>
    <row r="22178" spans="1:8" ht="15" x14ac:dyDescent="0.2">
      <c r="A22178" s="1081">
        <v>45629</v>
      </c>
      <c r="B22178" s="1082" t="s">
        <v>13240</v>
      </c>
      <c r="C22178" s="1082" t="s">
        <v>483</v>
      </c>
      <c r="D22178" s="1125" t="s">
        <v>15165</v>
      </c>
      <c r="E22178" s="1083">
        <v>40000</v>
      </c>
      <c r="F22178" s="1083"/>
      <c r="G22178" s="1083">
        <f t="shared" ref="G22178" si="523">F22178-E22178</f>
        <v>-40000</v>
      </c>
      <c r="H22178" s="1084" t="s">
        <v>14854</v>
      </c>
    </row>
    <row r="22179" spans="1:8" ht="15" x14ac:dyDescent="0.2">
      <c r="A22179" s="1081">
        <v>45630</v>
      </c>
      <c r="B22179" s="1082" t="s">
        <v>13213</v>
      </c>
      <c r="C22179" s="1082" t="s">
        <v>5740</v>
      </c>
      <c r="D22179" s="1125" t="s">
        <v>369</v>
      </c>
      <c r="E22179" s="1083">
        <v>1400</v>
      </c>
      <c r="F22179" s="1083"/>
      <c r="G22179" s="1083">
        <f t="shared" ref="G22179:G22185" si="524">F22179-E22179</f>
        <v>-1400</v>
      </c>
      <c r="H22179" s="1084" t="s">
        <v>14854</v>
      </c>
    </row>
    <row r="22180" spans="1:8" ht="15" x14ac:dyDescent="0.2">
      <c r="A22180" s="1081">
        <v>45630</v>
      </c>
      <c r="B22180" s="1082" t="s">
        <v>14603</v>
      </c>
      <c r="C22180" s="1082" t="s">
        <v>10972</v>
      </c>
      <c r="D22180" s="1125" t="s">
        <v>15166</v>
      </c>
      <c r="E22180" s="1083">
        <v>13500</v>
      </c>
      <c r="F22180" s="1083"/>
      <c r="G22180" s="1083">
        <f t="shared" si="524"/>
        <v>-13500</v>
      </c>
      <c r="H22180" s="1084" t="s">
        <v>14854</v>
      </c>
    </row>
    <row r="22181" spans="1:8" ht="15" x14ac:dyDescent="0.2">
      <c r="A22181" s="1081">
        <v>45630</v>
      </c>
      <c r="B22181" s="1082" t="s">
        <v>103</v>
      </c>
      <c r="C22181" s="1082" t="s">
        <v>391</v>
      </c>
      <c r="D22181" s="1125" t="s">
        <v>15167</v>
      </c>
      <c r="E22181" s="1083">
        <v>59000</v>
      </c>
      <c r="F22181" s="1083"/>
      <c r="G22181" s="1083">
        <f t="shared" si="524"/>
        <v>-59000</v>
      </c>
      <c r="H22181" s="1084" t="s">
        <v>14854</v>
      </c>
    </row>
    <row r="22182" spans="1:8" ht="15" x14ac:dyDescent="0.2">
      <c r="A22182" s="1081">
        <v>45630</v>
      </c>
      <c r="B22182" s="1082" t="s">
        <v>103</v>
      </c>
      <c r="C22182" s="1082" t="s">
        <v>793</v>
      </c>
      <c r="D22182" s="1125" t="s">
        <v>10125</v>
      </c>
      <c r="E22182" s="1083">
        <v>283759</v>
      </c>
      <c r="F22182" s="1083"/>
      <c r="G22182" s="1083">
        <f t="shared" si="524"/>
        <v>-283759</v>
      </c>
      <c r="H22182" s="1084" t="s">
        <v>14854</v>
      </c>
    </row>
    <row r="22183" spans="1:8" ht="15" x14ac:dyDescent="0.2">
      <c r="A22183" s="1081">
        <v>45630</v>
      </c>
      <c r="B22183" s="1082" t="s">
        <v>11707</v>
      </c>
      <c r="C22183" s="1082" t="s">
        <v>793</v>
      </c>
      <c r="D22183" s="1125" t="s">
        <v>12373</v>
      </c>
      <c r="E22183" s="1083">
        <v>652500</v>
      </c>
      <c r="F22183" s="1083"/>
      <c r="G22183" s="1083">
        <f t="shared" si="524"/>
        <v>-652500</v>
      </c>
      <c r="H22183" s="1084" t="s">
        <v>14854</v>
      </c>
    </row>
    <row r="22184" spans="1:8" ht="15" x14ac:dyDescent="0.2">
      <c r="A22184" s="1081">
        <v>45630</v>
      </c>
      <c r="B22184" s="1082" t="s">
        <v>14725</v>
      </c>
      <c r="C22184" s="1082" t="s">
        <v>793</v>
      </c>
      <c r="D22184" s="1125" t="s">
        <v>10106</v>
      </c>
      <c r="E22184" s="1083">
        <v>50850</v>
      </c>
      <c r="F22184" s="1083"/>
      <c r="G22184" s="1083">
        <f t="shared" si="524"/>
        <v>-50850</v>
      </c>
      <c r="H22184" s="1084" t="s">
        <v>14854</v>
      </c>
    </row>
    <row r="22185" spans="1:8" ht="15" x14ac:dyDescent="0.2">
      <c r="A22185" s="1081">
        <v>45630</v>
      </c>
      <c r="B22185" s="1082" t="s">
        <v>14603</v>
      </c>
      <c r="C22185" s="1082" t="s">
        <v>13257</v>
      </c>
      <c r="D22185" s="1125" t="s">
        <v>15168</v>
      </c>
      <c r="E22185" s="1083">
        <v>30000</v>
      </c>
      <c r="F22185" s="1083"/>
      <c r="G22185" s="1083">
        <f t="shared" si="524"/>
        <v>-30000</v>
      </c>
      <c r="H22185" s="1084" t="s">
        <v>14854</v>
      </c>
    </row>
    <row r="22186" spans="1:8" ht="24" x14ac:dyDescent="0.2">
      <c r="A22186" s="1081">
        <v>45630</v>
      </c>
      <c r="B22186" s="1082" t="s">
        <v>14340</v>
      </c>
      <c r="C22186" s="1082" t="s">
        <v>3144</v>
      </c>
      <c r="D22186" s="1125" t="s">
        <v>15169</v>
      </c>
      <c r="E22186" s="1083">
        <v>100000</v>
      </c>
      <c r="F22186" s="1083"/>
      <c r="G22186" s="1083">
        <f t="shared" ref="G22186:G22187" si="525">F22186-E22186</f>
        <v>-100000</v>
      </c>
      <c r="H22186" s="1084" t="s">
        <v>14854</v>
      </c>
    </row>
    <row r="22187" spans="1:8" ht="24" x14ac:dyDescent="0.2">
      <c r="A22187" s="1081">
        <v>45630</v>
      </c>
      <c r="B22187" s="1082" t="s">
        <v>14546</v>
      </c>
      <c r="C22187" s="1082" t="s">
        <v>3144</v>
      </c>
      <c r="D22187" s="1125" t="s">
        <v>15170</v>
      </c>
      <c r="E22187" s="1083">
        <v>50000</v>
      </c>
      <c r="F22187" s="1083"/>
      <c r="G22187" s="1083">
        <f t="shared" si="525"/>
        <v>-50000</v>
      </c>
      <c r="H22187" s="1084" t="s">
        <v>14854</v>
      </c>
    </row>
    <row r="22188" spans="1:8" ht="15" x14ac:dyDescent="0.2">
      <c r="A22188" s="1081">
        <v>45630</v>
      </c>
      <c r="B22188" s="1082" t="s">
        <v>14603</v>
      </c>
      <c r="C22188" s="1082" t="s">
        <v>10972</v>
      </c>
      <c r="D22188" s="1125" t="s">
        <v>14261</v>
      </c>
      <c r="E22188" s="1083">
        <v>21850</v>
      </c>
      <c r="F22188" s="1083"/>
      <c r="G22188" s="1083">
        <f t="shared" ref="G22188" si="526">F22188-E22188</f>
        <v>-21850</v>
      </c>
      <c r="H22188" s="1084" t="s">
        <v>14854</v>
      </c>
    </row>
    <row r="22189" spans="1:8" ht="15" x14ac:dyDescent="0.2">
      <c r="A22189" s="1081">
        <v>45631</v>
      </c>
      <c r="B22189" s="1082" t="s">
        <v>103</v>
      </c>
      <c r="C22189" s="1082" t="s">
        <v>391</v>
      </c>
      <c r="D22189" s="1125" t="s">
        <v>10199</v>
      </c>
      <c r="E22189" s="1083">
        <v>3000</v>
      </c>
      <c r="F22189" s="1083"/>
      <c r="G22189" s="1083">
        <f t="shared" ref="G22189:G22205" si="527">F22189-E22189</f>
        <v>-3000</v>
      </c>
      <c r="H22189" s="1084" t="s">
        <v>14854</v>
      </c>
    </row>
    <row r="22190" spans="1:8" ht="15" x14ac:dyDescent="0.2">
      <c r="A22190" s="1081">
        <v>45631</v>
      </c>
      <c r="B22190" s="1082" t="s">
        <v>12388</v>
      </c>
      <c r="C22190" s="1082" t="s">
        <v>285</v>
      </c>
      <c r="D22190" s="1125" t="s">
        <v>13880</v>
      </c>
      <c r="E22190" s="1083">
        <v>1000</v>
      </c>
      <c r="F22190" s="1083"/>
      <c r="G22190" s="1083">
        <f t="shared" si="527"/>
        <v>-1000</v>
      </c>
      <c r="H22190" s="1084" t="s">
        <v>14854</v>
      </c>
    </row>
    <row r="22191" spans="1:8" ht="15" x14ac:dyDescent="0.2">
      <c r="A22191" s="1081">
        <v>45631</v>
      </c>
      <c r="B22191" s="1082" t="s">
        <v>13213</v>
      </c>
      <c r="C22191" s="1082" t="s">
        <v>5740</v>
      </c>
      <c r="D22191" s="1125" t="s">
        <v>369</v>
      </c>
      <c r="E22191" s="1083">
        <v>2000</v>
      </c>
      <c r="F22191" s="1083"/>
      <c r="G22191" s="1083">
        <f t="shared" si="527"/>
        <v>-2000</v>
      </c>
      <c r="H22191" s="1084" t="s">
        <v>14854</v>
      </c>
    </row>
    <row r="22192" spans="1:8" ht="15" x14ac:dyDescent="0.2">
      <c r="A22192" s="1081">
        <v>45631</v>
      </c>
      <c r="B22192" s="1082" t="s">
        <v>14575</v>
      </c>
      <c r="C22192" s="1082" t="s">
        <v>5740</v>
      </c>
      <c r="D22192" s="1125" t="s">
        <v>369</v>
      </c>
      <c r="E22192" s="1083">
        <v>2700</v>
      </c>
      <c r="F22192" s="1083"/>
      <c r="G22192" s="1083">
        <f t="shared" si="527"/>
        <v>-2700</v>
      </c>
      <c r="H22192" s="1084" t="s">
        <v>14854</v>
      </c>
    </row>
    <row r="22193" spans="1:8" ht="15" x14ac:dyDescent="0.2">
      <c r="A22193" s="1081">
        <v>45631</v>
      </c>
      <c r="B22193" s="1082" t="s">
        <v>14235</v>
      </c>
      <c r="C22193" s="1082" t="s">
        <v>793</v>
      </c>
      <c r="D22193" s="1125" t="s">
        <v>15171</v>
      </c>
      <c r="E22193" s="1083">
        <v>57850</v>
      </c>
      <c r="F22193" s="1083"/>
      <c r="G22193" s="1083">
        <f t="shared" si="527"/>
        <v>-57850</v>
      </c>
      <c r="H22193" s="1084" t="s">
        <v>14854</v>
      </c>
    </row>
    <row r="22194" spans="1:8" ht="15" x14ac:dyDescent="0.2">
      <c r="A22194" s="1081">
        <v>45631</v>
      </c>
      <c r="B22194" s="1082" t="s">
        <v>15172</v>
      </c>
      <c r="C22194" s="1082" t="s">
        <v>10972</v>
      </c>
      <c r="D22194" s="1125" t="s">
        <v>15173</v>
      </c>
      <c r="E22194" s="1083">
        <v>8000</v>
      </c>
      <c r="F22194" s="1083"/>
      <c r="G22194" s="1083">
        <f t="shared" si="527"/>
        <v>-8000</v>
      </c>
      <c r="H22194" s="1084" t="s">
        <v>14854</v>
      </c>
    </row>
    <row r="22195" spans="1:8" ht="15" x14ac:dyDescent="0.2">
      <c r="A22195" s="1081">
        <v>45631</v>
      </c>
      <c r="B22195" s="1082" t="s">
        <v>25</v>
      </c>
      <c r="C22195" s="1082" t="s">
        <v>14874</v>
      </c>
      <c r="D22195" s="1125" t="s">
        <v>15174</v>
      </c>
      <c r="E22195" s="1083">
        <v>2700</v>
      </c>
      <c r="F22195" s="1083"/>
      <c r="G22195" s="1083">
        <f t="shared" si="527"/>
        <v>-2700</v>
      </c>
      <c r="H22195" s="1084" t="s">
        <v>14854</v>
      </c>
    </row>
    <row r="22196" spans="1:8" ht="15" x14ac:dyDescent="0.2">
      <c r="A22196" s="1081">
        <v>45631</v>
      </c>
      <c r="B22196" s="1082" t="s">
        <v>12334</v>
      </c>
      <c r="C22196" s="1082" t="s">
        <v>10972</v>
      </c>
      <c r="D22196" s="1125" t="s">
        <v>15175</v>
      </c>
      <c r="E22196" s="1083">
        <v>20000</v>
      </c>
      <c r="F22196" s="1083"/>
      <c r="G22196" s="1083">
        <f t="shared" si="527"/>
        <v>-20000</v>
      </c>
      <c r="H22196" s="1084" t="s">
        <v>14854</v>
      </c>
    </row>
    <row r="22197" spans="1:8" ht="15" x14ac:dyDescent="0.2">
      <c r="A22197" s="1081">
        <v>45631</v>
      </c>
      <c r="B22197" s="1082" t="s">
        <v>11068</v>
      </c>
      <c r="C22197" s="1082" t="s">
        <v>5740</v>
      </c>
      <c r="D22197" s="1125" t="s">
        <v>14087</v>
      </c>
      <c r="E22197" s="1083">
        <v>5000</v>
      </c>
      <c r="F22197" s="1083"/>
      <c r="G22197" s="1083">
        <f t="shared" si="527"/>
        <v>-5000</v>
      </c>
      <c r="H22197" s="1084" t="s">
        <v>14854</v>
      </c>
    </row>
    <row r="22198" spans="1:8" ht="15" x14ac:dyDescent="0.2">
      <c r="A22198" s="1081">
        <v>45631</v>
      </c>
      <c r="B22198" s="1082" t="s">
        <v>12388</v>
      </c>
      <c r="C22198" s="1082" t="s">
        <v>793</v>
      </c>
      <c r="D22198" s="1125" t="s">
        <v>15176</v>
      </c>
      <c r="E22198" s="1083">
        <v>95467</v>
      </c>
      <c r="F22198" s="1083"/>
      <c r="G22198" s="1083">
        <f t="shared" si="527"/>
        <v>-95467</v>
      </c>
      <c r="H22198" s="1084" t="s">
        <v>14854</v>
      </c>
    </row>
    <row r="22199" spans="1:8" ht="15" x14ac:dyDescent="0.2">
      <c r="A22199" s="1081">
        <v>45631</v>
      </c>
      <c r="B22199" s="1082" t="s">
        <v>13213</v>
      </c>
      <c r="C22199" s="1082" t="s">
        <v>793</v>
      </c>
      <c r="D22199" s="1125" t="s">
        <v>14900</v>
      </c>
      <c r="E22199" s="1083">
        <v>151812.5</v>
      </c>
      <c r="F22199" s="1083"/>
      <c r="G22199" s="1083">
        <f t="shared" si="527"/>
        <v>-151812.5</v>
      </c>
      <c r="H22199" s="1084" t="s">
        <v>14854</v>
      </c>
    </row>
    <row r="22200" spans="1:8" ht="15" x14ac:dyDescent="0.2">
      <c r="A22200" s="1081">
        <v>45631</v>
      </c>
      <c r="B22200" s="1082" t="s">
        <v>37</v>
      </c>
      <c r="C22200" s="1082" t="s">
        <v>793</v>
      </c>
      <c r="D22200" s="1125" t="s">
        <v>11813</v>
      </c>
      <c r="E22200" s="1083">
        <v>238360</v>
      </c>
      <c r="F22200" s="1083"/>
      <c r="G22200" s="1083">
        <f t="shared" si="527"/>
        <v>-238360</v>
      </c>
      <c r="H22200" s="1084" t="s">
        <v>14854</v>
      </c>
    </row>
    <row r="22201" spans="1:8" ht="15" x14ac:dyDescent="0.2">
      <c r="A22201" s="1081">
        <v>45631</v>
      </c>
      <c r="B22201" s="1082" t="s">
        <v>37</v>
      </c>
      <c r="C22201" s="1082" t="s">
        <v>391</v>
      </c>
      <c r="D22201" s="1125" t="s">
        <v>5754</v>
      </c>
      <c r="E22201" s="1083">
        <v>3000</v>
      </c>
      <c r="F22201" s="1083"/>
      <c r="G22201" s="1083">
        <f t="shared" si="527"/>
        <v>-3000</v>
      </c>
      <c r="H22201" s="1084" t="s">
        <v>14854</v>
      </c>
    </row>
    <row r="22202" spans="1:8" ht="15" x14ac:dyDescent="0.2">
      <c r="A22202" s="1081">
        <v>45631</v>
      </c>
      <c r="B22202" s="1082" t="s">
        <v>13418</v>
      </c>
      <c r="C22202" s="1082" t="s">
        <v>793</v>
      </c>
      <c r="D22202" s="1125" t="s">
        <v>14542</v>
      </c>
      <c r="E22202" s="1083">
        <v>30750</v>
      </c>
      <c r="F22202" s="1083"/>
      <c r="G22202" s="1083">
        <f t="shared" si="527"/>
        <v>-30750</v>
      </c>
      <c r="H22202" s="1084" t="s">
        <v>14854</v>
      </c>
    </row>
    <row r="22203" spans="1:8" ht="15" x14ac:dyDescent="0.2">
      <c r="A22203" s="1081">
        <v>45631</v>
      </c>
      <c r="B22203" s="1082" t="s">
        <v>12671</v>
      </c>
      <c r="C22203" s="1082" t="s">
        <v>10972</v>
      </c>
      <c r="D22203" s="1125" t="s">
        <v>15177</v>
      </c>
      <c r="E22203" s="1083">
        <v>4150</v>
      </c>
      <c r="F22203" s="1083"/>
      <c r="G22203" s="1083">
        <f t="shared" si="527"/>
        <v>-4150</v>
      </c>
      <c r="H22203" s="1084" t="s">
        <v>14854</v>
      </c>
    </row>
    <row r="22204" spans="1:8" ht="15" x14ac:dyDescent="0.2">
      <c r="A22204" s="1081">
        <v>45631</v>
      </c>
      <c r="B22204" s="1082" t="s">
        <v>3945</v>
      </c>
      <c r="C22204" s="1082" t="s">
        <v>793</v>
      </c>
      <c r="D22204" s="1125" t="s">
        <v>12071</v>
      </c>
      <c r="E22204" s="1083">
        <v>148506.25</v>
      </c>
      <c r="F22204" s="1083"/>
      <c r="G22204" s="1083">
        <f t="shared" si="527"/>
        <v>-148506.25</v>
      </c>
      <c r="H22204" s="1084" t="s">
        <v>14854</v>
      </c>
    </row>
    <row r="22205" spans="1:8" ht="15" x14ac:dyDescent="0.2">
      <c r="A22205" s="1081">
        <v>45631</v>
      </c>
      <c r="B22205" s="1082" t="s">
        <v>103</v>
      </c>
      <c r="C22205" s="1082" t="s">
        <v>391</v>
      </c>
      <c r="D22205" s="1125" t="s">
        <v>15178</v>
      </c>
      <c r="E22205" s="1083">
        <v>10000</v>
      </c>
      <c r="F22205" s="1083"/>
      <c r="G22205" s="1083">
        <f t="shared" si="527"/>
        <v>-10000</v>
      </c>
      <c r="H22205" s="1084" t="s">
        <v>14854</v>
      </c>
    </row>
    <row r="22206" spans="1:8" ht="15" x14ac:dyDescent="0.2">
      <c r="A22206" s="1081">
        <v>45631</v>
      </c>
      <c r="B22206" s="1082" t="s">
        <v>25</v>
      </c>
      <c r="C22206" s="1082" t="s">
        <v>3078</v>
      </c>
      <c r="D22206" s="1125" t="s">
        <v>15179</v>
      </c>
      <c r="E22206" s="1083">
        <v>23000</v>
      </c>
      <c r="F22206" s="1083"/>
      <c r="G22206" s="1083">
        <f t="shared" ref="G22206" si="528">F22206-E22206</f>
        <v>-23000</v>
      </c>
      <c r="H22206" s="1084" t="s">
        <v>14854</v>
      </c>
    </row>
    <row r="22207" spans="1:8" ht="15" x14ac:dyDescent="0.2">
      <c r="A22207" s="1081">
        <v>45632</v>
      </c>
      <c r="B22207" s="1082" t="s">
        <v>12388</v>
      </c>
      <c r="C22207" s="1082" t="s">
        <v>285</v>
      </c>
      <c r="D22207" s="1125" t="s">
        <v>13880</v>
      </c>
      <c r="E22207" s="1083">
        <v>3000</v>
      </c>
      <c r="F22207" s="1083"/>
      <c r="G22207" s="1083">
        <f t="shared" ref="G22207:G22222" si="529">F22207-E22207</f>
        <v>-3000</v>
      </c>
      <c r="H22207" s="1084" t="s">
        <v>14854</v>
      </c>
    </row>
    <row r="22208" spans="1:8" ht="15" x14ac:dyDescent="0.2">
      <c r="A22208" s="1081">
        <v>45632</v>
      </c>
      <c r="B22208" s="1082" t="s">
        <v>11068</v>
      </c>
      <c r="C22208" s="1082" t="s">
        <v>793</v>
      </c>
      <c r="D22208" s="1125" t="s">
        <v>2534</v>
      </c>
      <c r="E22208" s="1083">
        <v>28635</v>
      </c>
      <c r="F22208" s="1083"/>
      <c r="G22208" s="1083">
        <f t="shared" si="529"/>
        <v>-28635</v>
      </c>
      <c r="H22208" s="1084" t="s">
        <v>14854</v>
      </c>
    </row>
    <row r="22209" spans="1:8" ht="15" x14ac:dyDescent="0.2">
      <c r="A22209" s="1081">
        <v>45632</v>
      </c>
      <c r="B22209" s="1082" t="s">
        <v>103</v>
      </c>
      <c r="C22209" s="1082" t="s">
        <v>391</v>
      </c>
      <c r="D22209" s="1125" t="s">
        <v>10199</v>
      </c>
      <c r="E22209" s="1083">
        <v>3000</v>
      </c>
      <c r="F22209" s="1083"/>
      <c r="G22209" s="1083">
        <f t="shared" si="529"/>
        <v>-3000</v>
      </c>
      <c r="H22209" s="1084" t="s">
        <v>14854</v>
      </c>
    </row>
    <row r="22210" spans="1:8" ht="15" x14ac:dyDescent="0.2">
      <c r="A22210" s="1081">
        <v>45632</v>
      </c>
      <c r="B22210" s="1082" t="s">
        <v>12388</v>
      </c>
      <c r="C22210" s="1082" t="s">
        <v>10972</v>
      </c>
      <c r="D22210" s="1125" t="s">
        <v>15180</v>
      </c>
      <c r="E22210" s="1083">
        <v>1200</v>
      </c>
      <c r="F22210" s="1083"/>
      <c r="G22210" s="1083">
        <f t="shared" si="529"/>
        <v>-1200</v>
      </c>
      <c r="H22210" s="1084" t="s">
        <v>14854</v>
      </c>
    </row>
    <row r="22211" spans="1:8" ht="15" x14ac:dyDescent="0.2">
      <c r="A22211" s="1081">
        <v>45632</v>
      </c>
      <c r="B22211" s="1082" t="s">
        <v>11707</v>
      </c>
      <c r="C22211" s="1082" t="s">
        <v>793</v>
      </c>
      <c r="D22211" s="1125" t="s">
        <v>15181</v>
      </c>
      <c r="E22211" s="1083">
        <v>118870</v>
      </c>
      <c r="F22211" s="1083"/>
      <c r="G22211" s="1083">
        <f t="shared" si="529"/>
        <v>-118870</v>
      </c>
      <c r="H22211" s="1084" t="s">
        <v>14854</v>
      </c>
    </row>
    <row r="22212" spans="1:8" ht="15" x14ac:dyDescent="0.2">
      <c r="A22212" s="1081">
        <v>45632</v>
      </c>
      <c r="B22212" s="1082" t="s">
        <v>12388</v>
      </c>
      <c r="C22212" s="1082" t="s">
        <v>10972</v>
      </c>
      <c r="D22212" s="1125" t="s">
        <v>15182</v>
      </c>
      <c r="E22212" s="1083">
        <v>1300</v>
      </c>
      <c r="F22212" s="1083"/>
      <c r="G22212" s="1083">
        <f t="shared" si="529"/>
        <v>-1300</v>
      </c>
      <c r="H22212" s="1084" t="s">
        <v>14854</v>
      </c>
    </row>
    <row r="22213" spans="1:8" ht="15" x14ac:dyDescent="0.2">
      <c r="A22213" s="1081">
        <v>45632</v>
      </c>
      <c r="B22213" s="1082" t="s">
        <v>12671</v>
      </c>
      <c r="C22213" s="1082" t="s">
        <v>793</v>
      </c>
      <c r="D22213" s="1125" t="s">
        <v>15183</v>
      </c>
      <c r="E22213" s="1083">
        <v>81000</v>
      </c>
      <c r="F22213" s="1083"/>
      <c r="G22213" s="1083">
        <f t="shared" si="529"/>
        <v>-81000</v>
      </c>
      <c r="H22213" s="1084" t="s">
        <v>14854</v>
      </c>
    </row>
    <row r="22214" spans="1:8" ht="15" x14ac:dyDescent="0.2">
      <c r="A22214" s="1081">
        <v>45632</v>
      </c>
      <c r="B22214" s="1082" t="s">
        <v>14725</v>
      </c>
      <c r="C22214" s="1082" t="s">
        <v>5740</v>
      </c>
      <c r="D22214" s="1125" t="s">
        <v>369</v>
      </c>
      <c r="E22214" s="1083">
        <v>1000</v>
      </c>
      <c r="F22214" s="1083"/>
      <c r="G22214" s="1083">
        <f t="shared" si="529"/>
        <v>-1000</v>
      </c>
      <c r="H22214" s="1084" t="s">
        <v>14854</v>
      </c>
    </row>
    <row r="22215" spans="1:8" ht="15" x14ac:dyDescent="0.2">
      <c r="A22215" s="1081">
        <v>45632</v>
      </c>
      <c r="B22215" s="1082" t="s">
        <v>14603</v>
      </c>
      <c r="C22215" s="1082" t="s">
        <v>793</v>
      </c>
      <c r="D22215" s="1125" t="s">
        <v>15184</v>
      </c>
      <c r="E22215" s="1083">
        <v>346954.16666666669</v>
      </c>
      <c r="F22215" s="1083"/>
      <c r="G22215" s="1083">
        <f t="shared" si="529"/>
        <v>-346954.16666666669</v>
      </c>
      <c r="H22215" s="1084" t="s">
        <v>14854</v>
      </c>
    </row>
    <row r="22216" spans="1:8" ht="15" x14ac:dyDescent="0.2">
      <c r="A22216" s="1081">
        <v>45632</v>
      </c>
      <c r="B22216" s="1082" t="s">
        <v>12594</v>
      </c>
      <c r="C22216" s="1082" t="s">
        <v>793</v>
      </c>
      <c r="D22216" s="1125" t="s">
        <v>6701</v>
      </c>
      <c r="E22216" s="1083">
        <v>59000</v>
      </c>
      <c r="F22216" s="1083"/>
      <c r="G22216" s="1083">
        <f t="shared" si="529"/>
        <v>-59000</v>
      </c>
      <c r="H22216" s="1084" t="s">
        <v>14854</v>
      </c>
    </row>
    <row r="22217" spans="1:8" ht="15" x14ac:dyDescent="0.2">
      <c r="A22217" s="1081">
        <v>45632</v>
      </c>
      <c r="B22217" s="1082" t="s">
        <v>14725</v>
      </c>
      <c r="C22217" s="1082" t="s">
        <v>793</v>
      </c>
      <c r="D22217" s="1125" t="s">
        <v>15185</v>
      </c>
      <c r="E22217" s="1083">
        <v>121090</v>
      </c>
      <c r="F22217" s="1083"/>
      <c r="G22217" s="1083">
        <f t="shared" si="529"/>
        <v>-121090</v>
      </c>
      <c r="H22217" s="1084" t="s">
        <v>14854</v>
      </c>
    </row>
    <row r="22218" spans="1:8" ht="15" x14ac:dyDescent="0.2">
      <c r="A22218" s="1081">
        <v>45632</v>
      </c>
      <c r="B22218" s="1082" t="s">
        <v>11068</v>
      </c>
      <c r="C22218" s="1082" t="s">
        <v>793</v>
      </c>
      <c r="D22218" s="1125" t="s">
        <v>15186</v>
      </c>
      <c r="E22218" s="1083">
        <v>101420</v>
      </c>
      <c r="F22218" s="1083"/>
      <c r="G22218" s="1083">
        <f t="shared" si="529"/>
        <v>-101420</v>
      </c>
      <c r="H22218" s="1084" t="s">
        <v>14854</v>
      </c>
    </row>
    <row r="22219" spans="1:8" ht="15" x14ac:dyDescent="0.2">
      <c r="A22219" s="1081">
        <v>45632</v>
      </c>
      <c r="B22219" s="1082" t="s">
        <v>12388</v>
      </c>
      <c r="C22219" s="1082" t="s">
        <v>5740</v>
      </c>
      <c r="D22219" s="1125" t="s">
        <v>369</v>
      </c>
      <c r="E22219" s="1083">
        <v>600</v>
      </c>
      <c r="F22219" s="1083"/>
      <c r="G22219" s="1083">
        <f t="shared" si="529"/>
        <v>-600</v>
      </c>
      <c r="H22219" s="1084" t="s">
        <v>14854</v>
      </c>
    </row>
    <row r="22220" spans="1:8" ht="15" x14ac:dyDescent="0.2">
      <c r="A22220" s="1081">
        <v>45632</v>
      </c>
      <c r="B22220" s="1082" t="s">
        <v>12334</v>
      </c>
      <c r="C22220" s="1082" t="s">
        <v>793</v>
      </c>
      <c r="D22220" s="1125" t="s">
        <v>15187</v>
      </c>
      <c r="E22220" s="1083">
        <v>85220</v>
      </c>
      <c r="F22220" s="1083"/>
      <c r="G22220" s="1083">
        <f t="shared" si="529"/>
        <v>-85220</v>
      </c>
      <c r="H22220" s="1084" t="s">
        <v>14854</v>
      </c>
    </row>
    <row r="22221" spans="1:8" ht="15" x14ac:dyDescent="0.2">
      <c r="A22221" s="1081">
        <v>45632</v>
      </c>
      <c r="B22221" s="1082" t="s">
        <v>11068</v>
      </c>
      <c r="C22221" s="1082" t="s">
        <v>793</v>
      </c>
      <c r="D22221" s="1125" t="s">
        <v>15188</v>
      </c>
      <c r="E22221" s="1083">
        <v>79050</v>
      </c>
      <c r="F22221" s="1083"/>
      <c r="G22221" s="1083">
        <f t="shared" si="529"/>
        <v>-79050</v>
      </c>
      <c r="H22221" s="1084" t="s">
        <v>14854</v>
      </c>
    </row>
    <row r="22222" spans="1:8" ht="15" x14ac:dyDescent="0.2">
      <c r="A22222" s="1081">
        <v>45632</v>
      </c>
      <c r="B22222" s="1082" t="s">
        <v>103</v>
      </c>
      <c r="C22222" s="1082" t="s">
        <v>391</v>
      </c>
      <c r="D22222" s="1125" t="s">
        <v>14843</v>
      </c>
      <c r="E22222" s="1083">
        <v>2500</v>
      </c>
      <c r="F22222" s="1083"/>
      <c r="G22222" s="1083">
        <f t="shared" si="529"/>
        <v>-2500</v>
      </c>
      <c r="H22222" s="1084" t="s">
        <v>14854</v>
      </c>
    </row>
    <row r="22223" spans="1:8" ht="15" x14ac:dyDescent="0.2">
      <c r="A22223" s="1081">
        <v>45632</v>
      </c>
      <c r="B22223" s="1082" t="s">
        <v>12388</v>
      </c>
      <c r="C22223" s="1082" t="s">
        <v>11993</v>
      </c>
      <c r="D22223" s="1125" t="s">
        <v>15189</v>
      </c>
      <c r="E22223" s="1083">
        <v>500000</v>
      </c>
      <c r="F22223" s="1083"/>
      <c r="G22223" s="1083">
        <f t="shared" ref="G22223:G22224" si="530">F22223-E22223</f>
        <v>-500000</v>
      </c>
      <c r="H22223" s="1084" t="s">
        <v>14854</v>
      </c>
    </row>
    <row r="22224" spans="1:8" ht="15" x14ac:dyDescent="0.2">
      <c r="A22224" s="1081">
        <v>45632</v>
      </c>
      <c r="B22224" s="1082" t="s">
        <v>15190</v>
      </c>
      <c r="C22224" s="1082" t="s">
        <v>1229</v>
      </c>
      <c r="D22224" s="1125" t="s">
        <v>15191</v>
      </c>
      <c r="E22224" s="1083">
        <v>120625</v>
      </c>
      <c r="F22224" s="1083"/>
      <c r="G22224" s="1083">
        <f t="shared" si="530"/>
        <v>-120625</v>
      </c>
      <c r="H22224" s="1084" t="s">
        <v>14854</v>
      </c>
    </row>
    <row r="22225" spans="1:8" ht="15" x14ac:dyDescent="0.2">
      <c r="A22225" s="1081">
        <v>45633</v>
      </c>
      <c r="B22225" s="1082" t="s">
        <v>14012</v>
      </c>
      <c r="C22225" s="1082" t="s">
        <v>13508</v>
      </c>
      <c r="D22225" s="1125" t="s">
        <v>15193</v>
      </c>
      <c r="E22225" s="1083">
        <v>1070</v>
      </c>
      <c r="F22225" s="1083"/>
      <c r="G22225" s="1083">
        <f t="shared" ref="G22225:G22229" si="531">F22225-E22225</f>
        <v>-1070</v>
      </c>
      <c r="H22225" s="1084" t="s">
        <v>14854</v>
      </c>
    </row>
    <row r="22226" spans="1:8" ht="15" x14ac:dyDescent="0.2">
      <c r="A22226" s="1081">
        <v>45633</v>
      </c>
      <c r="B22226" s="1082" t="s">
        <v>12671</v>
      </c>
      <c r="C22226" s="1082" t="s">
        <v>10972</v>
      </c>
      <c r="D22226" s="1125" t="s">
        <v>15194</v>
      </c>
      <c r="E22226" s="1083">
        <v>4500</v>
      </c>
      <c r="F22226" s="1083"/>
      <c r="G22226" s="1083">
        <f t="shared" si="531"/>
        <v>-4500</v>
      </c>
      <c r="H22226" s="1084" t="s">
        <v>14854</v>
      </c>
    </row>
    <row r="22227" spans="1:8" ht="15" x14ac:dyDescent="0.2">
      <c r="A22227" s="1081">
        <v>45633</v>
      </c>
      <c r="B22227" s="1082" t="s">
        <v>13240</v>
      </c>
      <c r="C22227" s="1082" t="s">
        <v>14808</v>
      </c>
      <c r="D22227" s="1125" t="s">
        <v>15195</v>
      </c>
      <c r="E22227" s="1083">
        <v>15000</v>
      </c>
      <c r="F22227" s="1083"/>
      <c r="G22227" s="1083">
        <f t="shared" si="531"/>
        <v>-15000</v>
      </c>
      <c r="H22227" s="1084" t="s">
        <v>14854</v>
      </c>
    </row>
    <row r="22228" spans="1:8" ht="15" x14ac:dyDescent="0.2">
      <c r="A22228" s="1081">
        <v>45633</v>
      </c>
      <c r="B22228" s="1082" t="s">
        <v>12388</v>
      </c>
      <c r="C22228" s="1082" t="s">
        <v>10972</v>
      </c>
      <c r="D22228" s="1125" t="s">
        <v>15196</v>
      </c>
      <c r="E22228" s="1083">
        <v>320</v>
      </c>
      <c r="F22228" s="1083"/>
      <c r="G22228" s="1083">
        <f t="shared" si="531"/>
        <v>-320</v>
      </c>
      <c r="H22228" s="1084" t="s">
        <v>14854</v>
      </c>
    </row>
    <row r="22229" spans="1:8" ht="15" x14ac:dyDescent="0.2">
      <c r="A22229" s="1081">
        <v>45633</v>
      </c>
      <c r="B22229" s="1082" t="s">
        <v>12388</v>
      </c>
      <c r="C22229" s="1082" t="s">
        <v>285</v>
      </c>
      <c r="D22229" s="1125" t="s">
        <v>15197</v>
      </c>
      <c r="E22229" s="1083">
        <v>500</v>
      </c>
      <c r="F22229" s="1083"/>
      <c r="G22229" s="1083">
        <f t="shared" si="531"/>
        <v>-500</v>
      </c>
      <c r="H22229" s="1084" t="s">
        <v>14854</v>
      </c>
    </row>
    <row r="22230" spans="1:8" ht="24" x14ac:dyDescent="0.2">
      <c r="A22230" s="1081">
        <v>45633</v>
      </c>
      <c r="B22230" s="1082" t="s">
        <v>15146</v>
      </c>
      <c r="C22230" s="1082" t="s">
        <v>3144</v>
      </c>
      <c r="D22230" s="1125" t="s">
        <v>15198</v>
      </c>
      <c r="E22230" s="1083">
        <v>244864</v>
      </c>
      <c r="F22230" s="1083"/>
      <c r="G22230" s="1083">
        <f t="shared" ref="G22230:G22231" si="532">F22230-E22230</f>
        <v>-244864</v>
      </c>
      <c r="H22230" s="1084" t="s">
        <v>14854</v>
      </c>
    </row>
    <row r="22231" spans="1:8" ht="15" x14ac:dyDescent="0.2">
      <c r="A22231" s="1081">
        <v>45633</v>
      </c>
      <c r="B22231" s="1082" t="s">
        <v>12671</v>
      </c>
      <c r="C22231" s="1082" t="s">
        <v>15130</v>
      </c>
      <c r="D22231" s="1125" t="s">
        <v>15199</v>
      </c>
      <c r="E22231" s="1083">
        <v>117363</v>
      </c>
      <c r="F22231" s="1083"/>
      <c r="G22231" s="1083">
        <f t="shared" si="532"/>
        <v>-117363</v>
      </c>
      <c r="H22231" s="1084" t="s">
        <v>14854</v>
      </c>
    </row>
    <row r="22232" spans="1:8" ht="15" x14ac:dyDescent="0.2">
      <c r="A22232" s="732">
        <v>45628</v>
      </c>
      <c r="B22232" s="173" t="s">
        <v>14575</v>
      </c>
      <c r="C22232" s="173" t="s">
        <v>14796</v>
      </c>
      <c r="D22232" s="227" t="s">
        <v>15126</v>
      </c>
      <c r="E22232" s="235">
        <v>123270</v>
      </c>
      <c r="F22232" s="235"/>
      <c r="G22232" s="235">
        <f t="shared" ref="G22232:G22241" si="533">F22232-E22232</f>
        <v>-123270</v>
      </c>
      <c r="H22232" s="708" t="s">
        <v>15127</v>
      </c>
    </row>
    <row r="22233" spans="1:8" ht="15" x14ac:dyDescent="0.2">
      <c r="A22233" s="732">
        <v>45628</v>
      </c>
      <c r="B22233" s="173" t="s">
        <v>14357</v>
      </c>
      <c r="C22233" s="173" t="s">
        <v>14437</v>
      </c>
      <c r="D22233" s="227" t="s">
        <v>15128</v>
      </c>
      <c r="E22233" s="235">
        <v>200000</v>
      </c>
      <c r="F22233" s="235"/>
      <c r="G22233" s="235">
        <f t="shared" si="533"/>
        <v>-200000</v>
      </c>
      <c r="H22233" s="708" t="s">
        <v>15127</v>
      </c>
    </row>
    <row r="22234" spans="1:8" ht="36" x14ac:dyDescent="0.2">
      <c r="A22234" s="732">
        <v>45630</v>
      </c>
      <c r="B22234" s="173" t="s">
        <v>13213</v>
      </c>
      <c r="C22234" s="565" t="s">
        <v>12271</v>
      </c>
      <c r="D22234" s="873" t="s">
        <v>15129</v>
      </c>
      <c r="E22234" s="566">
        <v>70000</v>
      </c>
      <c r="F22234" s="235"/>
      <c r="G22234" s="235">
        <f t="shared" si="533"/>
        <v>-70000</v>
      </c>
      <c r="H22234" s="708" t="s">
        <v>15127</v>
      </c>
    </row>
    <row r="22235" spans="1:8" ht="36" x14ac:dyDescent="0.2">
      <c r="A22235" s="732">
        <v>45630</v>
      </c>
      <c r="B22235" s="173" t="s">
        <v>13098</v>
      </c>
      <c r="C22235" s="565" t="s">
        <v>12271</v>
      </c>
      <c r="D22235" s="873" t="s">
        <v>15129</v>
      </c>
      <c r="E22235" s="566">
        <v>90000</v>
      </c>
      <c r="F22235" s="235"/>
      <c r="G22235" s="235">
        <f t="shared" si="533"/>
        <v>-90000</v>
      </c>
      <c r="H22235" s="708" t="s">
        <v>15127</v>
      </c>
    </row>
    <row r="22236" spans="1:8" ht="24" x14ac:dyDescent="0.2">
      <c r="A22236" s="732">
        <v>45631</v>
      </c>
      <c r="B22236" s="173" t="s">
        <v>14235</v>
      </c>
      <c r="C22236" s="173" t="s">
        <v>15130</v>
      </c>
      <c r="D22236" s="227" t="s">
        <v>15125</v>
      </c>
      <c r="E22236" s="235">
        <v>2175753</v>
      </c>
      <c r="F22236" s="235"/>
      <c r="G22236" s="235">
        <f t="shared" si="533"/>
        <v>-2175753</v>
      </c>
      <c r="H22236" s="708" t="s">
        <v>15127</v>
      </c>
    </row>
    <row r="22237" spans="1:8" ht="15" x14ac:dyDescent="0.2">
      <c r="A22237" s="732">
        <v>45631</v>
      </c>
      <c r="B22237" s="173" t="s">
        <v>12388</v>
      </c>
      <c r="C22237" s="669" t="s">
        <v>8491</v>
      </c>
      <c r="D22237" s="905" t="s">
        <v>15200</v>
      </c>
      <c r="E22237" s="671">
        <v>50000</v>
      </c>
      <c r="F22237" s="235"/>
      <c r="G22237" s="235">
        <f t="shared" si="533"/>
        <v>-50000</v>
      </c>
      <c r="H22237" s="708" t="s">
        <v>15127</v>
      </c>
    </row>
    <row r="22238" spans="1:8" ht="15" x14ac:dyDescent="0.2">
      <c r="A22238" s="732">
        <v>45631</v>
      </c>
      <c r="B22238" s="173" t="s">
        <v>13240</v>
      </c>
      <c r="C22238" s="669" t="s">
        <v>8491</v>
      </c>
      <c r="D22238" s="905" t="s">
        <v>15200</v>
      </c>
      <c r="E22238" s="671">
        <v>50000</v>
      </c>
      <c r="F22238" s="235"/>
      <c r="G22238" s="235">
        <f t="shared" si="533"/>
        <v>-50000</v>
      </c>
      <c r="H22238" s="708" t="s">
        <v>15127</v>
      </c>
    </row>
    <row r="22239" spans="1:8" ht="15" x14ac:dyDescent="0.2">
      <c r="A22239" s="732">
        <v>45632</v>
      </c>
      <c r="B22239" s="173" t="s">
        <v>14725</v>
      </c>
      <c r="C22239" s="173" t="s">
        <v>15201</v>
      </c>
      <c r="D22239" s="227" t="s">
        <v>15202</v>
      </c>
      <c r="E22239" s="235">
        <v>444919</v>
      </c>
      <c r="F22239" s="235"/>
      <c r="G22239" s="235">
        <f t="shared" si="533"/>
        <v>-444919</v>
      </c>
      <c r="H22239" s="708" t="s">
        <v>15127</v>
      </c>
    </row>
    <row r="22240" spans="1:8" ht="15" x14ac:dyDescent="0.2">
      <c r="A22240" s="732">
        <v>45632</v>
      </c>
      <c r="B22240" s="173" t="s">
        <v>25</v>
      </c>
      <c r="C22240" s="173" t="s">
        <v>2427</v>
      </c>
      <c r="D22240" s="227" t="s">
        <v>15203</v>
      </c>
      <c r="E22240" s="235">
        <v>84620</v>
      </c>
      <c r="F22240" s="235"/>
      <c r="G22240" s="235">
        <f t="shared" si="533"/>
        <v>-84620</v>
      </c>
      <c r="H22240" s="708" t="s">
        <v>15127</v>
      </c>
    </row>
    <row r="22241" spans="1:8" ht="24" x14ac:dyDescent="0.2">
      <c r="A22241" s="732">
        <v>45635</v>
      </c>
      <c r="B22241" s="173" t="s">
        <v>14725</v>
      </c>
      <c r="C22241" s="173" t="s">
        <v>15204</v>
      </c>
      <c r="D22241" s="227" t="s">
        <v>15205</v>
      </c>
      <c r="E22241" s="235">
        <v>400000</v>
      </c>
      <c r="F22241" s="235"/>
      <c r="G22241" s="235">
        <f t="shared" si="533"/>
        <v>-400000</v>
      </c>
      <c r="H22241" s="708" t="s">
        <v>15127</v>
      </c>
    </row>
    <row r="22242" spans="1:8" ht="24" x14ac:dyDescent="0.2">
      <c r="A22242" s="732">
        <v>45635</v>
      </c>
      <c r="B22242" s="735" t="s">
        <v>13213</v>
      </c>
      <c r="C22242" s="173" t="s">
        <v>2018</v>
      </c>
      <c r="D22242" s="227" t="s">
        <v>15209</v>
      </c>
      <c r="E22242" s="235">
        <v>900000</v>
      </c>
      <c r="F22242" s="235"/>
      <c r="G22242" s="235">
        <f t="shared" ref="G22242:G22243" si="534">F22242-E22242</f>
        <v>-900000</v>
      </c>
      <c r="H22242" s="708" t="s">
        <v>15127</v>
      </c>
    </row>
    <row r="22243" spans="1:8" ht="24" x14ac:dyDescent="0.2">
      <c r="A22243" s="732">
        <v>45635</v>
      </c>
      <c r="B22243" s="735" t="s">
        <v>12783</v>
      </c>
      <c r="C22243" s="173" t="s">
        <v>2018</v>
      </c>
      <c r="D22243" s="227" t="s">
        <v>15209</v>
      </c>
      <c r="E22243" s="235">
        <v>100000</v>
      </c>
      <c r="F22243" s="235"/>
      <c r="G22243" s="235">
        <f t="shared" si="534"/>
        <v>-100000</v>
      </c>
      <c r="H22243" s="708" t="s">
        <v>15127</v>
      </c>
    </row>
    <row r="22244" spans="1:8" ht="24" x14ac:dyDescent="0.2">
      <c r="A22244" s="729">
        <v>45628</v>
      </c>
      <c r="B22244" s="93" t="s">
        <v>14725</v>
      </c>
      <c r="C22244" s="93" t="s">
        <v>558</v>
      </c>
      <c r="D22244" s="800" t="s">
        <v>15208</v>
      </c>
      <c r="E22244" s="175"/>
      <c r="F22244" s="175">
        <v>1000000</v>
      </c>
      <c r="G22244" s="175">
        <f t="shared" ref="G22244:G22246" si="535">F22244-E22244</f>
        <v>1000000</v>
      </c>
      <c r="H22244" s="701" t="s">
        <v>15127</v>
      </c>
    </row>
    <row r="22245" spans="1:8" ht="24" x14ac:dyDescent="0.2">
      <c r="A22245" s="729">
        <v>45628</v>
      </c>
      <c r="B22245" s="93" t="s">
        <v>14725</v>
      </c>
      <c r="C22245" s="93" t="s">
        <v>558</v>
      </c>
      <c r="D22245" s="800" t="s">
        <v>15207</v>
      </c>
      <c r="E22245" s="175"/>
      <c r="F22245" s="175">
        <v>1100000</v>
      </c>
      <c r="G22245" s="175">
        <f t="shared" si="535"/>
        <v>1100000</v>
      </c>
      <c r="H22245" s="701" t="s">
        <v>15127</v>
      </c>
    </row>
    <row r="22246" spans="1:8" ht="24" x14ac:dyDescent="0.2">
      <c r="A22246" s="729">
        <v>45628</v>
      </c>
      <c r="B22246" s="93" t="s">
        <v>14725</v>
      </c>
      <c r="C22246" s="93" t="s">
        <v>558</v>
      </c>
      <c r="D22246" s="800" t="s">
        <v>15205</v>
      </c>
      <c r="E22246" s="175"/>
      <c r="F22246" s="175">
        <v>400000</v>
      </c>
      <c r="G22246" s="175">
        <f t="shared" si="535"/>
        <v>400000</v>
      </c>
      <c r="H22246" s="701" t="s">
        <v>15127</v>
      </c>
    </row>
    <row r="22247" spans="1:8" ht="24" x14ac:dyDescent="0.2">
      <c r="A22247" s="729">
        <v>45631</v>
      </c>
      <c r="B22247" s="93" t="s">
        <v>14575</v>
      </c>
      <c r="C22247" s="93" t="s">
        <v>558</v>
      </c>
      <c r="D22247" s="800" t="s">
        <v>15125</v>
      </c>
      <c r="E22247" s="175"/>
      <c r="F22247" s="175">
        <v>2175753</v>
      </c>
      <c r="G22247" s="175">
        <f t="shared" ref="G22247:G22249" si="536">F22247-E22247</f>
        <v>2175753</v>
      </c>
      <c r="H22247" s="701" t="s">
        <v>15127</v>
      </c>
    </row>
    <row r="22248" spans="1:8" ht="24" x14ac:dyDescent="0.2">
      <c r="A22248" s="729">
        <v>45631</v>
      </c>
      <c r="B22248" s="93" t="s">
        <v>14575</v>
      </c>
      <c r="C22248" s="93" t="s">
        <v>558</v>
      </c>
      <c r="D22248" s="800" t="s">
        <v>15124</v>
      </c>
      <c r="E22248" s="175"/>
      <c r="F22248" s="175">
        <v>2002145</v>
      </c>
      <c r="G22248" s="175">
        <f t="shared" si="536"/>
        <v>2002145</v>
      </c>
      <c r="H22248" s="701" t="s">
        <v>15127</v>
      </c>
    </row>
    <row r="22249" spans="1:8" ht="15" x14ac:dyDescent="0.2">
      <c r="A22249" s="729">
        <v>45633</v>
      </c>
      <c r="B22249" s="93" t="s">
        <v>3945</v>
      </c>
      <c r="C22249" s="93" t="s">
        <v>558</v>
      </c>
      <c r="D22249" s="800" t="s">
        <v>15206</v>
      </c>
      <c r="E22249" s="175"/>
      <c r="F22249" s="175">
        <v>401676</v>
      </c>
      <c r="G22249" s="175">
        <f t="shared" si="536"/>
        <v>401676</v>
      </c>
      <c r="H22249" s="701" t="s">
        <v>15127</v>
      </c>
    </row>
    <row r="22250" spans="1:8" ht="24" x14ac:dyDescent="0.2">
      <c r="A22250" s="729">
        <v>45636</v>
      </c>
      <c r="B22250" s="93" t="s">
        <v>13279</v>
      </c>
      <c r="C22250" s="93" t="s">
        <v>558</v>
      </c>
      <c r="D22250" s="800" t="s">
        <v>15211</v>
      </c>
      <c r="E22250" s="175"/>
      <c r="F22250" s="175">
        <v>499999</v>
      </c>
      <c r="G22250" s="175">
        <f t="shared" ref="G22250:G22252" si="537">F22250-E22250</f>
        <v>499999</v>
      </c>
      <c r="H22250" s="701" t="s">
        <v>15127</v>
      </c>
    </row>
    <row r="22251" spans="1:8" ht="24" x14ac:dyDescent="0.2">
      <c r="A22251" s="729">
        <v>45636</v>
      </c>
      <c r="B22251" s="93" t="s">
        <v>13907</v>
      </c>
      <c r="C22251" s="93" t="s">
        <v>558</v>
      </c>
      <c r="D22251" s="800" t="s">
        <v>15212</v>
      </c>
      <c r="E22251" s="175"/>
      <c r="F22251" s="175">
        <v>1500001</v>
      </c>
      <c r="G22251" s="175">
        <f t="shared" si="537"/>
        <v>1500001</v>
      </c>
      <c r="H22251" s="701" t="s">
        <v>15127</v>
      </c>
    </row>
    <row r="22252" spans="1:8" ht="24" x14ac:dyDescent="0.2">
      <c r="A22252" s="729">
        <v>45636</v>
      </c>
      <c r="B22252" s="93" t="s">
        <v>14012</v>
      </c>
      <c r="C22252" s="93" t="s">
        <v>558</v>
      </c>
      <c r="D22252" s="800" t="s">
        <v>15213</v>
      </c>
      <c r="E22252" s="175"/>
      <c r="F22252" s="175">
        <v>1900010</v>
      </c>
      <c r="G22252" s="175">
        <f t="shared" si="537"/>
        <v>1900010</v>
      </c>
      <c r="H22252" s="701" t="s">
        <v>15127</v>
      </c>
    </row>
    <row r="22253" spans="1:8" ht="24" x14ac:dyDescent="0.2">
      <c r="A22253" s="729">
        <v>45636</v>
      </c>
      <c r="B22253" s="93" t="s">
        <v>14575</v>
      </c>
      <c r="C22253" s="93" t="s">
        <v>558</v>
      </c>
      <c r="D22253" s="800" t="s">
        <v>15214</v>
      </c>
      <c r="E22253" s="175"/>
      <c r="F22253" s="175">
        <v>864358</v>
      </c>
      <c r="G22253" s="175">
        <f t="shared" ref="G22253" si="538">F22253-E22253</f>
        <v>864358</v>
      </c>
      <c r="H22253" s="701" t="s">
        <v>15127</v>
      </c>
    </row>
  </sheetData>
  <autoFilter ref="A1:P2215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4" sqref="C1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5" t="s">
        <v>0</v>
      </c>
      <c r="B1" s="1155" t="s">
        <v>47</v>
      </c>
    </row>
    <row r="2" spans="1:11" hidden="1" x14ac:dyDescent="0.3">
      <c r="A2" s="1155" t="s">
        <v>2</v>
      </c>
      <c r="B2" s="1155" t="s">
        <v>47</v>
      </c>
    </row>
    <row r="3" spans="1:11" hidden="1" x14ac:dyDescent="0.3">
      <c r="A3" s="1155" t="s">
        <v>839</v>
      </c>
      <c r="B3" s="1155" t="s">
        <v>47</v>
      </c>
    </row>
    <row r="4" spans="1:11" ht="24" hidden="1" thickBot="1" x14ac:dyDescent="0.35">
      <c r="A4"/>
      <c r="B4"/>
      <c r="C4"/>
      <c r="D4"/>
      <c r="F4" s="97" t="s">
        <v>1766</v>
      </c>
      <c r="H4" s="1162" t="s">
        <v>1766</v>
      </c>
      <c r="I4" s="1162"/>
      <c r="J4" s="1162"/>
    </row>
    <row r="5" spans="1:11" ht="24" thickBot="1" x14ac:dyDescent="0.35">
      <c r="A5" s="1156" t="s">
        <v>4136</v>
      </c>
      <c r="B5" s="1157" t="s">
        <v>4133</v>
      </c>
      <c r="C5" s="1157" t="s">
        <v>4134</v>
      </c>
      <c r="D5" s="1157" t="s">
        <v>4135</v>
      </c>
      <c r="E5" s="346"/>
      <c r="H5" s="1162"/>
      <c r="I5" s="1162"/>
      <c r="J5" s="1162"/>
      <c r="K5" s="1012" t="s">
        <v>10848</v>
      </c>
    </row>
    <row r="6" spans="1:11" ht="26.25" x14ac:dyDescent="0.4">
      <c r="A6" s="737" t="s">
        <v>14480</v>
      </c>
      <c r="B6" s="738">
        <v>307600</v>
      </c>
      <c r="C6" s="738">
        <v>369216</v>
      </c>
      <c r="D6" s="738">
        <v>61616</v>
      </c>
      <c r="F6" s="696" t="s">
        <v>155</v>
      </c>
      <c r="G6" s="697" t="s">
        <v>2612</v>
      </c>
      <c r="H6" s="697" t="s">
        <v>7679</v>
      </c>
      <c r="I6" s="696" t="s">
        <v>2614</v>
      </c>
    </row>
    <row r="7" spans="1:11" ht="26.25" x14ac:dyDescent="0.4">
      <c r="A7" s="737" t="s">
        <v>14603</v>
      </c>
      <c r="B7" s="738">
        <v>897860.16666666674</v>
      </c>
      <c r="C7" s="738">
        <v>5370002</v>
      </c>
      <c r="D7" s="738">
        <v>4472141.833333333</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14546</v>
      </c>
      <c r="B8" s="738">
        <v>5182219</v>
      </c>
      <c r="C8" s="738">
        <v>5042256</v>
      </c>
      <c r="D8" s="738">
        <v>-139963</v>
      </c>
      <c r="F8" s="694" t="s">
        <v>4720</v>
      </c>
      <c r="G8" s="695">
        <f t="shared" si="0"/>
        <v>10795233.041129032</v>
      </c>
      <c r="H8" s="695" t="e">
        <f>VLOOKUP(F8,'Project wise Supplier balance'!$A$6:$D$91,4,0)</f>
        <v>#N/A</v>
      </c>
      <c r="I8" s="692" t="e">
        <f t="shared" si="1"/>
        <v>#N/A</v>
      </c>
    </row>
    <row r="9" spans="1:11" ht="26.25" x14ac:dyDescent="0.4">
      <c r="A9" s="737" t="s">
        <v>14357</v>
      </c>
      <c r="B9" s="738">
        <v>2142105</v>
      </c>
      <c r="C9" s="738">
        <v>4500001</v>
      </c>
      <c r="D9" s="738">
        <v>2357896</v>
      </c>
      <c r="F9" s="694" t="s">
        <v>2651</v>
      </c>
      <c r="G9" s="695">
        <f t="shared" si="0"/>
        <v>10068965.30031715</v>
      </c>
      <c r="H9" s="695" t="e">
        <f>VLOOKUP(F9,'Project wise Supplier balance'!$A$6:$D$91,4,0)</f>
        <v>#N/A</v>
      </c>
      <c r="I9" s="692" t="e">
        <f t="shared" si="1"/>
        <v>#N/A</v>
      </c>
    </row>
    <row r="10" spans="1:11" ht="26.25" x14ac:dyDescent="0.4">
      <c r="A10" s="737" t="s">
        <v>14340</v>
      </c>
      <c r="B10" s="738">
        <v>1840264</v>
      </c>
      <c r="C10" s="738">
        <v>4009600</v>
      </c>
      <c r="D10" s="738">
        <v>2169336</v>
      </c>
      <c r="F10" s="694" t="s">
        <v>1399</v>
      </c>
      <c r="G10" s="695">
        <f t="shared" si="0"/>
        <v>15877458.15589213</v>
      </c>
      <c r="H10" s="695">
        <f>VLOOKUP(F10,'Project wise Supplier balance'!$A$6:$D$91,4,0)</f>
        <v>0</v>
      </c>
      <c r="I10" s="692">
        <f t="shared" si="1"/>
        <v>15877458.15589213</v>
      </c>
    </row>
    <row r="11" spans="1:11" ht="26.25" x14ac:dyDescent="0.4">
      <c r="A11" s="737" t="s">
        <v>14335</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4402095</v>
      </c>
      <c r="C12" s="738"/>
      <c r="D12" s="738">
        <v>-4402095</v>
      </c>
      <c r="F12" s="694" t="s">
        <v>7065</v>
      </c>
      <c r="G12" s="695">
        <f t="shared" si="0"/>
        <v>5665632</v>
      </c>
      <c r="H12" s="695" t="e">
        <f>VLOOKUP(F12,'Project wise Supplier balance'!$A$6:$D$91,4,0)</f>
        <v>#N/A</v>
      </c>
      <c r="I12" s="692" t="e">
        <f t="shared" si="1"/>
        <v>#N/A</v>
      </c>
    </row>
    <row r="13" spans="1:11" ht="26.25" x14ac:dyDescent="0.4">
      <c r="A13" s="737" t="s">
        <v>13907</v>
      </c>
      <c r="B13" s="738">
        <v>2055419</v>
      </c>
      <c r="C13" s="738">
        <v>4345132</v>
      </c>
      <c r="D13" s="738">
        <v>2289713</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f t="shared" si="0"/>
        <v>1915801.3763440857</v>
      </c>
      <c r="H14" s="695" t="e">
        <f>VLOOKUP(F14,'Project wise Supplier balance'!$A$6:$D$91,4,0)</f>
        <v>#N/A</v>
      </c>
      <c r="I14" s="692" t="e">
        <f t="shared" si="1"/>
        <v>#N/A</v>
      </c>
    </row>
    <row r="15" spans="1:11" ht="26.25" x14ac:dyDescent="0.4">
      <c r="A15" s="737" t="s">
        <v>13279</v>
      </c>
      <c r="B15" s="738">
        <v>849128</v>
      </c>
      <c r="C15" s="738">
        <v>1008848</v>
      </c>
      <c r="D15" s="738">
        <v>159720</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f t="shared" si="0"/>
        <v>6378979.1117511522</v>
      </c>
      <c r="H16" s="695">
        <f>VLOOKUP(F16,'Project wise Supplier balance'!$A$6:$D$91,4,0)</f>
        <v>1997141</v>
      </c>
      <c r="I16" s="692">
        <f t="shared" si="1"/>
        <v>4381838.1117511522</v>
      </c>
    </row>
    <row r="17" spans="1:9" ht="26.25" x14ac:dyDescent="0.4">
      <c r="A17" s="737" t="s">
        <v>13639</v>
      </c>
      <c r="B17" s="738">
        <v>341411</v>
      </c>
      <c r="C17" s="738"/>
      <c r="D17" s="738">
        <v>-341411</v>
      </c>
      <c r="F17" s="694" t="s">
        <v>7553</v>
      </c>
      <c r="G17" s="695">
        <f t="shared" si="0"/>
        <v>2263410.5322580645</v>
      </c>
      <c r="H17" s="695" t="e">
        <f>VLOOKUP(F17,'Project wise Supplier balance'!$A$6:$D$91,4,0)</f>
        <v>#N/A</v>
      </c>
      <c r="I17" s="692" t="e">
        <f t="shared" si="1"/>
        <v>#N/A</v>
      </c>
    </row>
    <row r="18" spans="1:9" ht="26.25" x14ac:dyDescent="0.4">
      <c r="A18" s="737" t="s">
        <v>13522</v>
      </c>
      <c r="B18" s="738">
        <v>4570853</v>
      </c>
      <c r="C18" s="738">
        <v>7367409</v>
      </c>
      <c r="D18" s="738">
        <v>2796556</v>
      </c>
      <c r="F18" s="694" t="s">
        <v>6951</v>
      </c>
      <c r="G18" s="695">
        <f t="shared" si="0"/>
        <v>1351664</v>
      </c>
      <c r="H18" s="695" t="e">
        <f>VLOOKUP(F18,'Project wise Supplier balance'!$A$6:$D$91,4,0)</f>
        <v>#N/A</v>
      </c>
      <c r="I18" s="692" t="e">
        <f t="shared" si="1"/>
        <v>#N/A</v>
      </c>
    </row>
    <row r="19" spans="1:9" ht="26.25" x14ac:dyDescent="0.4">
      <c r="A19" s="737" t="s">
        <v>13418</v>
      </c>
      <c r="B19" s="738">
        <v>5681653</v>
      </c>
      <c r="C19" s="738">
        <v>8097014</v>
      </c>
      <c r="D19" s="738">
        <v>2415361</v>
      </c>
      <c r="F19" s="694" t="s">
        <v>6645</v>
      </c>
      <c r="G19" s="695">
        <f t="shared" si="0"/>
        <v>67087</v>
      </c>
      <c r="H19" s="695" t="e">
        <f>VLOOKUP(F19,'Project wise Supplier balance'!$A$6:$D$91,4,0)</f>
        <v>#N/A</v>
      </c>
      <c r="I19" s="692" t="e">
        <f t="shared" si="1"/>
        <v>#N/A</v>
      </c>
    </row>
    <row r="20" spans="1:9" ht="26.25" x14ac:dyDescent="0.4">
      <c r="A20" s="737" t="s">
        <v>13278</v>
      </c>
      <c r="B20" s="738">
        <v>3277631</v>
      </c>
      <c r="C20" s="738">
        <v>2900094</v>
      </c>
      <c r="D20" s="738">
        <v>-377537</v>
      </c>
      <c r="F20" s="694" t="s">
        <v>7110</v>
      </c>
      <c r="G20" s="695">
        <f t="shared" si="0"/>
        <v>641998.78494623653</v>
      </c>
      <c r="H20" s="695" t="e">
        <f>VLOOKUP(F20,'Project wise Supplier balance'!$A$6:$D$91,4,0)</f>
        <v>#N/A</v>
      </c>
      <c r="I20" s="692" t="e">
        <f t="shared" si="1"/>
        <v>#N/A</v>
      </c>
    </row>
    <row r="21" spans="1:9" ht="26.25" x14ac:dyDescent="0.4">
      <c r="A21" s="737" t="s">
        <v>13240</v>
      </c>
      <c r="B21" s="738">
        <v>8134020</v>
      </c>
      <c r="C21" s="738">
        <v>8907586</v>
      </c>
      <c r="D21" s="738">
        <v>773566</v>
      </c>
      <c r="F21" s="694" t="s">
        <v>7655</v>
      </c>
      <c r="G21" s="695">
        <f t="shared" si="0"/>
        <v>702698.51</v>
      </c>
      <c r="H21" s="695" t="e">
        <f>VLOOKUP(F21,'Project wise Supplier balance'!$A$6:$D$91,4,0)</f>
        <v>#N/A</v>
      </c>
      <c r="I21" s="692" t="e">
        <f t="shared" si="1"/>
        <v>#N/A</v>
      </c>
    </row>
    <row r="22" spans="1:9" ht="26.25" x14ac:dyDescent="0.4">
      <c r="A22" s="737" t="s">
        <v>13165</v>
      </c>
      <c r="B22" s="738">
        <v>13703994</v>
      </c>
      <c r="C22" s="738">
        <v>6001008</v>
      </c>
      <c r="D22" s="738">
        <v>-7702986</v>
      </c>
      <c r="F22" s="694" t="s">
        <v>6407</v>
      </c>
      <c r="G22" s="695">
        <f t="shared" si="0"/>
        <v>-290582.22580645164</v>
      </c>
      <c r="H22" s="695" t="e">
        <f>VLOOKUP(F22,'Project wise Supplier balance'!$A$6:$D$91,4,0)</f>
        <v>#N/A</v>
      </c>
      <c r="I22" s="692" t="e">
        <f t="shared" si="1"/>
        <v>#N/A</v>
      </c>
    </row>
    <row r="23" spans="1:9" ht="26.25" x14ac:dyDescent="0.4">
      <c r="A23" s="737" t="s">
        <v>13213</v>
      </c>
      <c r="B23" s="738">
        <v>31375634</v>
      </c>
      <c r="C23" s="738">
        <v>20770906</v>
      </c>
      <c r="D23" s="738">
        <v>-10604728</v>
      </c>
      <c r="F23" s="694" t="s">
        <v>7728</v>
      </c>
      <c r="G23" s="695">
        <f t="shared" si="0"/>
        <v>301911.87096774194</v>
      </c>
      <c r="H23" s="695" t="e">
        <f>VLOOKUP(F23,'Project wise Supplier balance'!$A$6:$D$91,4,0)</f>
        <v>#N/A</v>
      </c>
      <c r="I23" s="692" t="e">
        <f t="shared" si="1"/>
        <v>#N/A</v>
      </c>
    </row>
    <row r="24" spans="1:9" ht="26.25" x14ac:dyDescent="0.4">
      <c r="A24" s="737" t="s">
        <v>13098</v>
      </c>
      <c r="B24" s="738">
        <v>23088556.03763441</v>
      </c>
      <c r="C24" s="738">
        <v>9968313</v>
      </c>
      <c r="D24" s="738">
        <v>-13120243.037634408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8469705.3548387103</v>
      </c>
      <c r="C27" s="738">
        <v>9227916</v>
      </c>
      <c r="D27" s="738">
        <v>758210.64516129019</v>
      </c>
    </row>
    <row r="28" spans="1:9" ht="26.25" x14ac:dyDescent="0.4">
      <c r="A28" s="737" t="s">
        <v>12654</v>
      </c>
      <c r="B28" s="738">
        <v>195480</v>
      </c>
      <c r="C28" s="738"/>
      <c r="D28" s="738">
        <v>-195480</v>
      </c>
    </row>
    <row r="29" spans="1:9" ht="26.25" x14ac:dyDescent="0.4">
      <c r="A29" s="737" t="s">
        <v>12783</v>
      </c>
      <c r="B29" s="738">
        <v>2128593</v>
      </c>
      <c r="C29" s="738">
        <v>1520392</v>
      </c>
      <c r="D29" s="738">
        <v>-608201</v>
      </c>
    </row>
    <row r="30" spans="1:9" ht="26.25" x14ac:dyDescent="0.4">
      <c r="A30" s="737" t="s">
        <v>12774</v>
      </c>
      <c r="B30" s="738">
        <v>349079</v>
      </c>
      <c r="C30" s="738">
        <v>300000</v>
      </c>
      <c r="D30" s="738">
        <v>-49079</v>
      </c>
    </row>
    <row r="31" spans="1:9" ht="26.25" x14ac:dyDescent="0.4">
      <c r="A31" s="737" t="s">
        <v>12334</v>
      </c>
      <c r="B31" s="738">
        <v>938169.03225806449</v>
      </c>
      <c r="C31" s="738">
        <v>1000000</v>
      </c>
      <c r="D31" s="738">
        <v>61830.967741935514</v>
      </c>
    </row>
    <row r="32" spans="1:9" ht="26.25" x14ac:dyDescent="0.4">
      <c r="A32" s="737" t="s">
        <v>12471</v>
      </c>
      <c r="B32" s="738">
        <v>137150</v>
      </c>
      <c r="C32" s="738">
        <v>120000</v>
      </c>
      <c r="D32" s="738">
        <v>-17150</v>
      </c>
    </row>
    <row r="33" spans="1:9" ht="26.25" x14ac:dyDescent="0.4">
      <c r="A33" s="737" t="s">
        <v>12388</v>
      </c>
      <c r="B33" s="738">
        <v>18706779.166666664</v>
      </c>
      <c r="C33" s="738">
        <v>6003000</v>
      </c>
      <c r="D33" s="738">
        <v>-12703779.166666664</v>
      </c>
    </row>
    <row r="34" spans="1:9" ht="26.25" x14ac:dyDescent="0.4">
      <c r="A34" s="737" t="s">
        <v>12492</v>
      </c>
      <c r="B34" s="738">
        <v>16049318.274193548</v>
      </c>
      <c r="C34" s="738">
        <v>26712556</v>
      </c>
      <c r="D34" s="738">
        <v>10663237.725806452</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17821083.922091208</v>
      </c>
      <c r="C39" s="738">
        <v>23290786.821199998</v>
      </c>
      <c r="D39" s="738">
        <v>5469702.899108788</v>
      </c>
    </row>
    <row r="40" spans="1:9" ht="26.25" x14ac:dyDescent="0.4">
      <c r="A40" s="737" t="s">
        <v>11423</v>
      </c>
      <c r="B40" s="738">
        <v>7519737</v>
      </c>
      <c r="C40" s="738">
        <v>11253125</v>
      </c>
      <c r="D40" s="738">
        <v>3733388</v>
      </c>
    </row>
    <row r="41" spans="1:9" ht="26.25" x14ac:dyDescent="0.4">
      <c r="A41" s="737" t="s">
        <v>7801</v>
      </c>
      <c r="B41" s="738">
        <v>4899810.935483871</v>
      </c>
      <c r="C41" s="738">
        <v>9158251</v>
      </c>
      <c r="D41" s="738">
        <v>4258440.064516129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6907362</v>
      </c>
      <c r="C52" s="738">
        <v>7704349</v>
      </c>
      <c r="D52" s="738">
        <v>796987</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42955312.629032262</v>
      </c>
      <c r="C55" s="738">
        <v>39180186</v>
      </c>
      <c r="D55" s="738">
        <v>-3775126.6290322579</v>
      </c>
      <c r="G55" s="693"/>
      <c r="H55" s="693"/>
    </row>
    <row r="56" spans="1:8" s="290" customFormat="1" ht="26.25" x14ac:dyDescent="0.4">
      <c r="A56" s="737" t="s">
        <v>9757</v>
      </c>
      <c r="B56" s="738">
        <v>16161004</v>
      </c>
      <c r="C56" s="738">
        <v>19855650</v>
      </c>
      <c r="D56" s="738">
        <v>3694646</v>
      </c>
      <c r="G56" s="693"/>
      <c r="H56" s="693"/>
    </row>
    <row r="57" spans="1:8" s="290" customFormat="1" ht="26.25" x14ac:dyDescent="0.4">
      <c r="A57" s="737" t="s">
        <v>9649</v>
      </c>
      <c r="B57" s="738">
        <v>8024472.9032258065</v>
      </c>
      <c r="C57" s="738">
        <v>13223436</v>
      </c>
      <c r="D57" s="738">
        <v>5198963.0967741944</v>
      </c>
      <c r="G57" s="693"/>
      <c r="H57" s="693"/>
    </row>
    <row r="58" spans="1:8" s="290" customFormat="1" ht="26.25" x14ac:dyDescent="0.4">
      <c r="A58" s="737" t="s">
        <v>9452</v>
      </c>
      <c r="B58" s="738">
        <v>2097832</v>
      </c>
      <c r="C58" s="738">
        <v>2722000</v>
      </c>
      <c r="D58" s="738">
        <v>624168</v>
      </c>
      <c r="G58" s="693"/>
      <c r="H58" s="693"/>
    </row>
    <row r="59" spans="1:8" s="290" customFormat="1" ht="26.25" x14ac:dyDescent="0.4">
      <c r="A59" s="737" t="s">
        <v>9495</v>
      </c>
      <c r="B59" s="738">
        <v>2653746</v>
      </c>
      <c r="C59" s="738">
        <v>3185630</v>
      </c>
      <c r="D59" s="738">
        <v>531884</v>
      </c>
      <c r="G59" s="693"/>
      <c r="H59" s="693"/>
    </row>
    <row r="60" spans="1:8" s="290" customFormat="1" ht="26.25" x14ac:dyDescent="0.4">
      <c r="A60" s="737" t="s">
        <v>9397</v>
      </c>
      <c r="B60" s="738">
        <v>6184137.7741935486</v>
      </c>
      <c r="C60" s="738">
        <v>12225909</v>
      </c>
      <c r="D60" s="738">
        <v>6041771.2258064514</v>
      </c>
      <c r="G60" s="693"/>
      <c r="H60" s="693"/>
    </row>
    <row r="61" spans="1:8" s="290" customFormat="1" ht="26.25" x14ac:dyDescent="0.4">
      <c r="A61" s="737" t="s">
        <v>9390</v>
      </c>
      <c r="B61" s="738">
        <v>5230861.5483870972</v>
      </c>
      <c r="C61" s="738">
        <v>6590400</v>
      </c>
      <c r="D61" s="738">
        <v>1359538.4516129033</v>
      </c>
      <c r="G61" s="693"/>
      <c r="H61" s="693"/>
    </row>
    <row r="62" spans="1:8" s="290" customFormat="1" ht="26.25" x14ac:dyDescent="0.4">
      <c r="A62" s="737" t="s">
        <v>9344</v>
      </c>
      <c r="B62" s="738">
        <v>23791640.833333332</v>
      </c>
      <c r="C62" s="738">
        <v>29544857</v>
      </c>
      <c r="D62" s="738">
        <v>5753216.166666666</v>
      </c>
      <c r="G62" s="693"/>
      <c r="H62" s="693"/>
    </row>
    <row r="63" spans="1:8" s="290" customFormat="1" ht="26.25" x14ac:dyDescent="0.4">
      <c r="A63" s="737" t="s">
        <v>8856</v>
      </c>
      <c r="B63" s="738">
        <v>3591593</v>
      </c>
      <c r="C63" s="738">
        <v>6000000</v>
      </c>
      <c r="D63" s="738">
        <v>2408407</v>
      </c>
      <c r="G63" s="693"/>
      <c r="H63" s="693"/>
    </row>
    <row r="64" spans="1:8" s="290" customFormat="1" ht="26.25" x14ac:dyDescent="0.4">
      <c r="A64" s="737" t="s">
        <v>8864</v>
      </c>
      <c r="B64" s="738">
        <v>9976414.3548387103</v>
      </c>
      <c r="C64" s="738">
        <v>19682463</v>
      </c>
      <c r="D64" s="738">
        <v>9706048.6451612897</v>
      </c>
      <c r="G64" s="693"/>
      <c r="H64" s="693"/>
    </row>
    <row r="65" spans="1:8" s="290" customFormat="1" ht="26.25" x14ac:dyDescent="0.4">
      <c r="A65" s="737" t="s">
        <v>8547</v>
      </c>
      <c r="B65" s="738">
        <v>6861001</v>
      </c>
      <c r="C65" s="738">
        <v>5930062</v>
      </c>
      <c r="D65" s="738">
        <v>-959338</v>
      </c>
      <c r="G65" s="693"/>
      <c r="H65" s="693"/>
    </row>
    <row r="66" spans="1:8" s="290" customFormat="1" ht="26.25" x14ac:dyDescent="0.4">
      <c r="A66" s="737" t="s">
        <v>8645</v>
      </c>
      <c r="B66" s="738">
        <v>16339873</v>
      </c>
      <c r="C66" s="738">
        <v>26894240.419999998</v>
      </c>
      <c r="D66" s="738">
        <v>10554367.42</v>
      </c>
      <c r="G66" s="693"/>
      <c r="H66" s="693"/>
    </row>
    <row r="67" spans="1:8" s="290" customFormat="1" ht="26.25" x14ac:dyDescent="0.4">
      <c r="A67" s="737" t="s">
        <v>8521</v>
      </c>
      <c r="B67" s="738">
        <v>543932</v>
      </c>
      <c r="C67" s="738">
        <v>600000</v>
      </c>
      <c r="D67" s="738">
        <v>56068</v>
      </c>
      <c r="G67" s="693"/>
      <c r="H67" s="693"/>
    </row>
    <row r="68" spans="1:8" s="290" customFormat="1" ht="26.25" x14ac:dyDescent="0.4">
      <c r="A68" s="737" t="s">
        <v>8068</v>
      </c>
      <c r="B68" s="738">
        <v>1657197</v>
      </c>
      <c r="C68" s="738">
        <v>2614743</v>
      </c>
      <c r="D68" s="738">
        <v>957546</v>
      </c>
      <c r="G68" s="693"/>
      <c r="H68" s="693"/>
    </row>
    <row r="69" spans="1:8" s="290" customFormat="1" ht="26.25" x14ac:dyDescent="0.4">
      <c r="A69" s="737" t="s">
        <v>8329</v>
      </c>
      <c r="B69" s="738">
        <v>9772295</v>
      </c>
      <c r="C69" s="738">
        <v>14204081</v>
      </c>
      <c r="D69" s="738">
        <v>4473879</v>
      </c>
      <c r="G69" s="693"/>
      <c r="H69" s="693"/>
    </row>
    <row r="70" spans="1:8" s="290" customFormat="1" ht="26.25" x14ac:dyDescent="0.4">
      <c r="A70" s="737" t="s">
        <v>7914</v>
      </c>
      <c r="B70" s="738">
        <v>19551392</v>
      </c>
      <c r="C70" s="738">
        <v>26037593</v>
      </c>
      <c r="D70" s="738">
        <v>6468201</v>
      </c>
      <c r="G70" s="693"/>
      <c r="H70" s="693"/>
    </row>
    <row r="71" spans="1:8" s="290" customFormat="1" ht="26.25" x14ac:dyDescent="0.4">
      <c r="A71" s="737" t="s">
        <v>8034</v>
      </c>
      <c r="B71" s="738">
        <v>20585018</v>
      </c>
      <c r="C71" s="738">
        <v>28580316</v>
      </c>
      <c r="D71" s="738">
        <v>7977298</v>
      </c>
      <c r="G71" s="693"/>
      <c r="H71" s="693"/>
    </row>
    <row r="72" spans="1:8" s="290" customFormat="1" ht="26.25" x14ac:dyDescent="0.4">
      <c r="A72" s="1161" t="s">
        <v>6506</v>
      </c>
      <c r="B72" s="1160">
        <v>2813049</v>
      </c>
      <c r="C72" s="1160">
        <v>4926982</v>
      </c>
      <c r="D72" s="1160">
        <v>2113933</v>
      </c>
      <c r="G72" s="693"/>
      <c r="H72" s="693"/>
    </row>
    <row r="73" spans="1:8" s="290" customFormat="1" ht="26.25" x14ac:dyDescent="0.4">
      <c r="A73" s="1161" t="s">
        <v>6509</v>
      </c>
      <c r="B73" s="1160">
        <v>7639492</v>
      </c>
      <c r="C73" s="1160">
        <v>10084653</v>
      </c>
      <c r="D73" s="1160">
        <v>2445161</v>
      </c>
      <c r="G73" s="693"/>
      <c r="H73" s="693"/>
    </row>
    <row r="74" spans="1:8" s="290" customFormat="1" ht="26.25" x14ac:dyDescent="0.4">
      <c r="A74" s="1161" t="s">
        <v>7124</v>
      </c>
      <c r="B74" s="1160">
        <v>2367767</v>
      </c>
      <c r="C74" s="1160">
        <v>2395416</v>
      </c>
      <c r="D74" s="1160">
        <v>27649</v>
      </c>
      <c r="G74" s="693"/>
      <c r="H74" s="693"/>
    </row>
    <row r="75" spans="1:8" s="290" customFormat="1" ht="26.25" x14ac:dyDescent="0.4">
      <c r="A75" s="1161" t="s">
        <v>6407</v>
      </c>
      <c r="B75" s="1160">
        <v>4994014.2258064514</v>
      </c>
      <c r="C75" s="1160">
        <v>4645812</v>
      </c>
      <c r="D75" s="1160">
        <v>-290582.22580645164</v>
      </c>
      <c r="G75" s="693"/>
      <c r="H75" s="693"/>
    </row>
    <row r="76" spans="1:8" s="290" customFormat="1" ht="26.25" x14ac:dyDescent="0.4">
      <c r="A76" s="1161" t="s">
        <v>18</v>
      </c>
      <c r="B76" s="1160">
        <v>2401665.1605222733</v>
      </c>
      <c r="C76" s="1160">
        <v>4046750</v>
      </c>
      <c r="D76" s="1160">
        <v>1655084.8394777267</v>
      </c>
      <c r="G76" s="693"/>
      <c r="H76" s="693"/>
    </row>
    <row r="77" spans="1:8" s="290" customFormat="1" ht="26.25" x14ac:dyDescent="0.4">
      <c r="A77" s="1161" t="s">
        <v>7946</v>
      </c>
      <c r="B77" s="1160">
        <v>4397458</v>
      </c>
      <c r="C77" s="1160">
        <v>6566988</v>
      </c>
      <c r="D77" s="1160">
        <v>2169530</v>
      </c>
      <c r="G77" s="693"/>
      <c r="H77" s="693"/>
    </row>
    <row r="78" spans="1:8" s="290" customFormat="1" ht="26.25" x14ac:dyDescent="0.4">
      <c r="A78" s="1161" t="s">
        <v>7810</v>
      </c>
      <c r="B78" s="1160">
        <v>781154</v>
      </c>
      <c r="C78" s="1160">
        <v>1300000</v>
      </c>
      <c r="D78" s="1160">
        <v>518846</v>
      </c>
      <c r="G78" s="693"/>
      <c r="H78" s="693"/>
    </row>
    <row r="79" spans="1:8" s="290" customFormat="1" ht="26.25" x14ac:dyDescent="0.4">
      <c r="A79" s="1161" t="s">
        <v>7728</v>
      </c>
      <c r="B79" s="1160">
        <v>428088.12903225806</v>
      </c>
      <c r="C79" s="1160">
        <v>730000</v>
      </c>
      <c r="D79" s="1160">
        <v>301911.87096774194</v>
      </c>
      <c r="G79" s="693"/>
      <c r="H79" s="693"/>
    </row>
    <row r="80" spans="1:8" s="290" customFormat="1" ht="26.25" x14ac:dyDescent="0.4">
      <c r="A80" s="1161" t="s">
        <v>4720</v>
      </c>
      <c r="B80" s="1160">
        <v>4360763.8588709673</v>
      </c>
      <c r="C80" s="1160">
        <v>15155996.9</v>
      </c>
      <c r="D80" s="1160">
        <v>10795233.041129032</v>
      </c>
      <c r="G80" s="693"/>
      <c r="H80" s="693"/>
    </row>
    <row r="81" spans="1:8" s="290" customFormat="1" ht="26.25" x14ac:dyDescent="0.4">
      <c r="A81" s="1161" t="s">
        <v>5810</v>
      </c>
      <c r="B81" s="1160">
        <v>3130611.7334869434</v>
      </c>
      <c r="C81" s="1160">
        <v>3500000</v>
      </c>
      <c r="D81" s="1160">
        <v>369388.26651305659</v>
      </c>
      <c r="G81" s="693"/>
      <c r="H81" s="693"/>
    </row>
    <row r="82" spans="1:8" s="290" customFormat="1" ht="26.25" x14ac:dyDescent="0.4">
      <c r="A82" s="1161" t="s">
        <v>3945</v>
      </c>
      <c r="B82" s="1160">
        <v>19288762.615667541</v>
      </c>
      <c r="C82" s="1160">
        <v>23269034</v>
      </c>
      <c r="D82" s="1160">
        <v>3998102.3843324576</v>
      </c>
      <c r="G82" s="693"/>
      <c r="H82" s="693"/>
    </row>
    <row r="83" spans="1:8" s="290" customFormat="1" ht="26.25" x14ac:dyDescent="0.4">
      <c r="A83" s="1161" t="s">
        <v>3944</v>
      </c>
      <c r="B83" s="1160">
        <v>10997572.798165288</v>
      </c>
      <c r="C83" s="1160">
        <v>18123665</v>
      </c>
      <c r="D83" s="1160">
        <v>7129471.2340927767</v>
      </c>
      <c r="G83" s="693"/>
      <c r="H83" s="693"/>
    </row>
    <row r="84" spans="1:8" s="290" customFormat="1" ht="26.25" x14ac:dyDescent="0.4">
      <c r="A84" s="1161" t="s">
        <v>6102</v>
      </c>
      <c r="B84" s="1160">
        <v>289848</v>
      </c>
      <c r="C84" s="1160">
        <v>1337000</v>
      </c>
      <c r="D84" s="1160">
        <v>1047152</v>
      </c>
      <c r="G84" s="693"/>
      <c r="H84" s="693"/>
    </row>
    <row r="85" spans="1:8" s="290" customFormat="1" ht="26.25" x14ac:dyDescent="0.4">
      <c r="A85" s="1161" t="s">
        <v>1399</v>
      </c>
      <c r="B85" s="1160">
        <v>114670526.94410785</v>
      </c>
      <c r="C85" s="1160">
        <v>130502260.09999999</v>
      </c>
      <c r="D85" s="1160">
        <v>15877458.15589213</v>
      </c>
      <c r="G85" s="693"/>
      <c r="H85" s="693"/>
    </row>
    <row r="86" spans="1:8" s="290" customFormat="1" ht="26.25" x14ac:dyDescent="0.4">
      <c r="A86" s="1161" t="s">
        <v>2932</v>
      </c>
      <c r="B86" s="1160">
        <v>97556794.74362056</v>
      </c>
      <c r="C86" s="1160">
        <v>137552234</v>
      </c>
      <c r="D86" s="1160">
        <v>39998531.25637947</v>
      </c>
      <c r="G86" s="693"/>
      <c r="H86" s="693"/>
    </row>
    <row r="87" spans="1:8" s="290" customFormat="1" ht="26.25" x14ac:dyDescent="0.4">
      <c r="A87" s="1161" t="s">
        <v>7655</v>
      </c>
      <c r="B87" s="1160">
        <v>2210566</v>
      </c>
      <c r="C87" s="1160">
        <v>2913264.51</v>
      </c>
      <c r="D87" s="1160">
        <v>702698.51</v>
      </c>
      <c r="G87" s="693"/>
      <c r="H87" s="693"/>
    </row>
    <row r="88" spans="1:8" s="290" customFormat="1" ht="26.25" x14ac:dyDescent="0.4">
      <c r="A88" s="1161" t="s">
        <v>7110</v>
      </c>
      <c r="B88" s="1160">
        <v>3206398.2150537632</v>
      </c>
      <c r="C88" s="1160">
        <v>3848397</v>
      </c>
      <c r="D88" s="1160">
        <v>641998.78494623653</v>
      </c>
      <c r="G88" s="693"/>
      <c r="H88" s="693"/>
    </row>
    <row r="89" spans="1:8" s="290" customFormat="1" ht="26.25" x14ac:dyDescent="0.4">
      <c r="A89" s="1161" t="s">
        <v>7065</v>
      </c>
      <c r="B89" s="1160">
        <v>18681972</v>
      </c>
      <c r="C89" s="1160">
        <v>24347604</v>
      </c>
      <c r="D89" s="1160">
        <v>5665632</v>
      </c>
      <c r="G89" s="693"/>
      <c r="H89" s="693"/>
    </row>
    <row r="90" spans="1:8" s="290" customFormat="1" ht="26.25" x14ac:dyDescent="0.4">
      <c r="A90" s="1161" t="s">
        <v>6503</v>
      </c>
      <c r="B90" s="1160">
        <v>6119216.9715821808</v>
      </c>
      <c r="C90" s="1160">
        <v>12473768.75</v>
      </c>
      <c r="D90" s="1160">
        <v>6378979.1117511522</v>
      </c>
      <c r="G90" s="693"/>
      <c r="H90" s="693"/>
    </row>
    <row r="91" spans="1:8" s="290" customFormat="1" ht="26.25" x14ac:dyDescent="0.4">
      <c r="A91" s="1161" t="s">
        <v>7553</v>
      </c>
      <c r="B91" s="1160">
        <v>2558998.4677419355</v>
      </c>
      <c r="C91" s="1160">
        <v>4822409</v>
      </c>
      <c r="D91" s="1160">
        <v>2263410.5322580645</v>
      </c>
      <c r="G91" s="693"/>
      <c r="H91" s="693"/>
    </row>
    <row r="92" spans="1:8" s="290" customFormat="1" ht="26.25" x14ac:dyDescent="0.4">
      <c r="A92" s="1161" t="s">
        <v>6951</v>
      </c>
      <c r="B92" s="1160">
        <v>3524112</v>
      </c>
      <c r="C92" s="1160">
        <v>4875776</v>
      </c>
      <c r="D92" s="1160">
        <v>1351664</v>
      </c>
      <c r="G92" s="693"/>
      <c r="H92" s="693"/>
    </row>
    <row r="93" spans="1:8" s="290" customFormat="1" ht="26.25" x14ac:dyDescent="0.4">
      <c r="A93" s="1161" t="s">
        <v>6645</v>
      </c>
      <c r="B93" s="1160">
        <v>381763</v>
      </c>
      <c r="C93" s="1160">
        <v>448850</v>
      </c>
      <c r="D93" s="1160">
        <v>67087</v>
      </c>
      <c r="G93" s="693"/>
      <c r="H93" s="693"/>
    </row>
    <row r="94" spans="1:8" s="290" customFormat="1" ht="26.25" x14ac:dyDescent="0.4">
      <c r="A94" s="1161" t="s">
        <v>6516</v>
      </c>
      <c r="B94" s="1160">
        <v>11348698.623655912</v>
      </c>
      <c r="C94" s="1160">
        <v>13264500</v>
      </c>
      <c r="D94" s="1160">
        <v>1915801.3763440857</v>
      </c>
      <c r="G94" s="693"/>
      <c r="H94" s="693"/>
    </row>
    <row r="95" spans="1:8" s="290" customFormat="1" ht="26.25" x14ac:dyDescent="0.4">
      <c r="A95" s="1161" t="s">
        <v>2651</v>
      </c>
      <c r="B95" s="1160">
        <v>26687909.699682843</v>
      </c>
      <c r="C95" s="1160">
        <v>36731542</v>
      </c>
      <c r="D95" s="1160">
        <v>10068965.30031715</v>
      </c>
      <c r="G95" s="693"/>
      <c r="H95" s="693"/>
    </row>
    <row r="96" spans="1:8" s="290" customFormat="1" ht="26.25" x14ac:dyDescent="0.4">
      <c r="A96" s="1161" t="s">
        <v>5543</v>
      </c>
      <c r="B96" s="1160">
        <v>678790.36290322582</v>
      </c>
      <c r="C96" s="1160">
        <v>872151</v>
      </c>
      <c r="D96" s="1160">
        <v>193360.63709677418</v>
      </c>
      <c r="G96" s="693"/>
      <c r="H96" s="693"/>
    </row>
    <row r="97" spans="1:9" s="290" customFormat="1" ht="26.25" x14ac:dyDescent="0.4">
      <c r="A97" s="1161" t="s">
        <v>5640</v>
      </c>
      <c r="B97" s="1160">
        <v>2512284.75</v>
      </c>
      <c r="C97" s="1160">
        <v>3685007</v>
      </c>
      <c r="D97" s="1160">
        <v>1236944.25</v>
      </c>
      <c r="G97" s="693"/>
      <c r="H97" s="693"/>
    </row>
    <row r="98" spans="1:9" s="290" customFormat="1" ht="26.25" x14ac:dyDescent="0.4">
      <c r="A98" s="1161" t="s">
        <v>5051</v>
      </c>
      <c r="B98" s="1160">
        <v>4445446.3494623657</v>
      </c>
      <c r="C98" s="1160">
        <v>6341262</v>
      </c>
      <c r="D98" s="1160">
        <v>1895815.6505376345</v>
      </c>
      <c r="F98" s="4"/>
      <c r="G98" s="244"/>
      <c r="H98" s="244"/>
      <c r="I98" s="4"/>
    </row>
    <row r="99" spans="1:9" s="290" customFormat="1" ht="26.25" x14ac:dyDescent="0.4">
      <c r="A99" s="1161" t="s">
        <v>5616</v>
      </c>
      <c r="B99" s="1160">
        <v>1142182.75</v>
      </c>
      <c r="C99" s="1160">
        <v>2131308</v>
      </c>
      <c r="D99" s="1160">
        <v>989125.25</v>
      </c>
      <c r="F99" s="4"/>
      <c r="G99" s="244"/>
      <c r="H99" s="244"/>
      <c r="I99" s="4"/>
    </row>
    <row r="100" spans="1:9" s="290" customFormat="1" ht="26.25" x14ac:dyDescent="0.4">
      <c r="A100" s="1161" t="s">
        <v>82</v>
      </c>
      <c r="B100" s="1160">
        <v>4379244</v>
      </c>
      <c r="C100" s="1160">
        <v>12514162</v>
      </c>
      <c r="D100" s="1160">
        <v>8134918</v>
      </c>
      <c r="F100" s="4"/>
      <c r="G100" s="244"/>
      <c r="H100" s="244"/>
      <c r="I100" s="4"/>
    </row>
    <row r="101" spans="1:9" s="290" customFormat="1" ht="26.25" x14ac:dyDescent="0.4">
      <c r="A101" s="1161" t="s">
        <v>154</v>
      </c>
      <c r="B101" s="1160">
        <v>6704728</v>
      </c>
      <c r="C101" s="1160">
        <v>10075309</v>
      </c>
      <c r="D101" s="1160">
        <v>3380173</v>
      </c>
      <c r="F101" s="4"/>
      <c r="G101" s="244"/>
      <c r="H101" s="244"/>
      <c r="I101" s="4"/>
    </row>
    <row r="102" spans="1:9" ht="26.25" x14ac:dyDescent="0.4">
      <c r="A102" s="1161" t="s">
        <v>2093</v>
      </c>
      <c r="B102" s="1160">
        <v>5185502.0489631332</v>
      </c>
      <c r="C102" s="1160">
        <v>6644055</v>
      </c>
      <c r="D102" s="1160">
        <v>1458552.9510368668</v>
      </c>
    </row>
    <row r="103" spans="1:9" ht="26.25" x14ac:dyDescent="0.4">
      <c r="A103" s="1161" t="s">
        <v>2786</v>
      </c>
      <c r="B103" s="1160">
        <v>45546316.695372485</v>
      </c>
      <c r="C103" s="1160">
        <v>60651110</v>
      </c>
      <c r="D103" s="1160">
        <v>15104793.304627493</v>
      </c>
    </row>
    <row r="104" spans="1:9" ht="26.25" x14ac:dyDescent="0.4">
      <c r="A104" s="1161" t="s">
        <v>2547</v>
      </c>
      <c r="B104" s="1160">
        <v>1543068.4838709678</v>
      </c>
      <c r="C104" s="1160">
        <v>2378225</v>
      </c>
      <c r="D104" s="1160">
        <v>835156.51612903224</v>
      </c>
    </row>
    <row r="105" spans="1:9" ht="26.25" x14ac:dyDescent="0.4">
      <c r="A105" s="1161" t="s">
        <v>75</v>
      </c>
      <c r="B105" s="1160">
        <v>144600</v>
      </c>
      <c r="C105" s="1160"/>
      <c r="D105" s="1160">
        <v>-144600</v>
      </c>
    </row>
    <row r="106" spans="1:9" ht="26.25" x14ac:dyDescent="0.4">
      <c r="A106" s="1161" t="s">
        <v>1492</v>
      </c>
      <c r="B106" s="1160">
        <v>1943741.4677419357</v>
      </c>
      <c r="C106" s="1160">
        <v>3015886</v>
      </c>
      <c r="D106" s="1160">
        <v>1072144.5322580645</v>
      </c>
    </row>
    <row r="107" spans="1:9" ht="26.25" x14ac:dyDescent="0.4">
      <c r="A107" s="1161" t="s">
        <v>37</v>
      </c>
      <c r="B107" s="1160">
        <v>18190182.9488707</v>
      </c>
      <c r="C107" s="1160">
        <v>26081485</v>
      </c>
      <c r="D107" s="1160">
        <v>7881954.6048927354</v>
      </c>
    </row>
    <row r="108" spans="1:9" ht="26.25" x14ac:dyDescent="0.4">
      <c r="A108" s="1161" t="s">
        <v>11</v>
      </c>
      <c r="B108" s="1160">
        <v>2181386.2044930877</v>
      </c>
      <c r="C108" s="1160">
        <v>1656000</v>
      </c>
      <c r="D108" s="1160">
        <v>-530386.20449308748</v>
      </c>
    </row>
    <row r="109" spans="1:9" ht="26.25" x14ac:dyDescent="0.4">
      <c r="A109" s="1161" t="s">
        <v>25</v>
      </c>
      <c r="B109" s="1160">
        <v>21279777.887096774</v>
      </c>
      <c r="C109" s="1160"/>
      <c r="D109" s="1160">
        <v>-21269777.887096774</v>
      </c>
    </row>
    <row r="110" spans="1:9" ht="26.25" x14ac:dyDescent="0.4">
      <c r="A110" s="1161" t="s">
        <v>14</v>
      </c>
      <c r="B110" s="1160">
        <v>1143402</v>
      </c>
      <c r="C110" s="1160">
        <v>1572705</v>
      </c>
      <c r="D110" s="1160">
        <v>429303</v>
      </c>
    </row>
    <row r="111" spans="1:9" ht="26.25" x14ac:dyDescent="0.4">
      <c r="A111" s="1161" t="s">
        <v>1690</v>
      </c>
      <c r="B111" s="1160">
        <v>1698566</v>
      </c>
      <c r="C111" s="1160"/>
      <c r="D111" s="1160">
        <v>-1698566</v>
      </c>
    </row>
    <row r="112" spans="1:9" ht="26.25" x14ac:dyDescent="0.4">
      <c r="A112" s="1161" t="s">
        <v>16</v>
      </c>
      <c r="B112" s="1160">
        <v>29686592.745294284</v>
      </c>
      <c r="C112" s="1160">
        <v>50000</v>
      </c>
      <c r="D112" s="1160">
        <v>-29636633.938842669</v>
      </c>
    </row>
    <row r="113" spans="1:4" ht="26.25" x14ac:dyDescent="0.4">
      <c r="A113" s="1161" t="s">
        <v>13296</v>
      </c>
      <c r="B113" s="1160">
        <v>928326</v>
      </c>
      <c r="C113" s="1160">
        <v>3500000</v>
      </c>
      <c r="D113" s="1160">
        <v>2571674</v>
      </c>
    </row>
    <row r="114" spans="1:4" ht="26.25" x14ac:dyDescent="0.4">
      <c r="A114" s="1161" t="s">
        <v>22</v>
      </c>
      <c r="B114" s="1160">
        <v>721543</v>
      </c>
      <c r="C114" s="1160">
        <v>1000426</v>
      </c>
      <c r="D114" s="1160">
        <v>278883</v>
      </c>
    </row>
    <row r="115" spans="1:4" ht="26.25" x14ac:dyDescent="0.4">
      <c r="A115" s="1161" t="s">
        <v>2656</v>
      </c>
      <c r="B115" s="1160">
        <v>1938887.6774193549</v>
      </c>
      <c r="C115" s="1160">
        <v>3056239</v>
      </c>
      <c r="D115" s="1160">
        <v>1117351.3225806453</v>
      </c>
    </row>
    <row r="116" spans="1:4" ht="26.25" x14ac:dyDescent="0.4">
      <c r="A116" s="1161" t="s">
        <v>5164</v>
      </c>
      <c r="B116" s="1160"/>
      <c r="C116" s="1160">
        <v>485141</v>
      </c>
      <c r="D116" s="1160">
        <v>485141</v>
      </c>
    </row>
    <row r="117" spans="1:4" ht="26.25" x14ac:dyDescent="0.4">
      <c r="A117" s="1161" t="s">
        <v>6633</v>
      </c>
      <c r="B117" s="1160">
        <v>631720</v>
      </c>
      <c r="C117" s="1160">
        <v>1000000</v>
      </c>
      <c r="D117" s="1160">
        <v>368280</v>
      </c>
    </row>
    <row r="118" spans="1:4" ht="26.25" x14ac:dyDescent="0.4">
      <c r="A118" s="1161" t="s">
        <v>6514</v>
      </c>
      <c r="B118" s="1160">
        <v>4971444.0025458178</v>
      </c>
      <c r="C118" s="1160">
        <v>7995733</v>
      </c>
      <c r="D118" s="1160">
        <v>3024288.9974541827</v>
      </c>
    </row>
    <row r="119" spans="1:4" ht="26.25" x14ac:dyDescent="0.4">
      <c r="A119" s="1161" t="s">
        <v>6446</v>
      </c>
      <c r="B119" s="1160">
        <v>550023</v>
      </c>
      <c r="C119" s="1160">
        <v>1100470</v>
      </c>
      <c r="D119" s="1160">
        <v>550447</v>
      </c>
    </row>
    <row r="120" spans="1:4" ht="26.25" x14ac:dyDescent="0.4">
      <c r="A120" s="1161" t="s">
        <v>5745</v>
      </c>
      <c r="B120" s="1160">
        <v>735045</v>
      </c>
      <c r="C120" s="1160">
        <v>1058484</v>
      </c>
      <c r="D120" s="1160">
        <v>323439</v>
      </c>
    </row>
    <row r="121" spans="1:4" ht="26.25" x14ac:dyDescent="0.4">
      <c r="A121" s="1161" t="s">
        <v>5670</v>
      </c>
      <c r="B121" s="1160">
        <v>271826</v>
      </c>
      <c r="C121" s="1160">
        <v>563000</v>
      </c>
      <c r="D121" s="1160">
        <v>291174</v>
      </c>
    </row>
    <row r="122" spans="1:4" ht="26.25" x14ac:dyDescent="0.4">
      <c r="A122" s="1161" t="s">
        <v>7759</v>
      </c>
      <c r="B122" s="1160"/>
      <c r="C122" s="1160">
        <v>64507</v>
      </c>
      <c r="D122" s="1160">
        <v>64507</v>
      </c>
    </row>
    <row r="123" spans="1:4" ht="26.25" x14ac:dyDescent="0.4">
      <c r="A123" s="1161" t="s">
        <v>40</v>
      </c>
      <c r="B123" s="1160">
        <v>51386165.801987335</v>
      </c>
      <c r="C123" s="1160">
        <v>69560627</v>
      </c>
      <c r="D123" s="1160">
        <v>18225961.198012669</v>
      </c>
    </row>
    <row r="124" spans="1:4" ht="26.25" x14ac:dyDescent="0.4">
      <c r="A124" s="1161" t="s">
        <v>5226</v>
      </c>
      <c r="B124" s="1160">
        <v>1808575</v>
      </c>
      <c r="C124" s="1160">
        <v>2875708</v>
      </c>
      <c r="D124" s="1160">
        <v>1067133</v>
      </c>
    </row>
    <row r="125" spans="1:4" ht="26.25" x14ac:dyDescent="0.4">
      <c r="A125" s="1161" t="s">
        <v>3621</v>
      </c>
      <c r="B125" s="1160">
        <v>7385548</v>
      </c>
      <c r="C125" s="1160">
        <v>12071334</v>
      </c>
      <c r="D125" s="1160">
        <v>4685786</v>
      </c>
    </row>
    <row r="126" spans="1:4" ht="26.25" x14ac:dyDescent="0.4">
      <c r="A126" s="1161" t="s">
        <v>3732</v>
      </c>
      <c r="B126" s="1160">
        <v>5642256.6693548393</v>
      </c>
      <c r="C126" s="1160">
        <v>6215763</v>
      </c>
      <c r="D126" s="1160">
        <v>573506.33064516122</v>
      </c>
    </row>
    <row r="127" spans="1:4" ht="26.25" x14ac:dyDescent="0.4">
      <c r="A127" s="1161" t="s">
        <v>8816</v>
      </c>
      <c r="B127" s="1160">
        <v>785021</v>
      </c>
      <c r="C127" s="1160">
        <v>690021</v>
      </c>
      <c r="D127" s="1160">
        <v>-95000</v>
      </c>
    </row>
    <row r="128" spans="1:4" ht="26.25" x14ac:dyDescent="0.4">
      <c r="A128" s="1161" t="s">
        <v>8879</v>
      </c>
      <c r="B128" s="1160">
        <v>84014</v>
      </c>
      <c r="C128" s="1160">
        <v>88818</v>
      </c>
      <c r="D128" s="1160">
        <v>4804</v>
      </c>
    </row>
    <row r="129" spans="1:4" ht="26.25" x14ac:dyDescent="0.4">
      <c r="A129" s="1161" t="s">
        <v>9503</v>
      </c>
      <c r="B129" s="1160">
        <v>369250</v>
      </c>
      <c r="C129" s="1160"/>
      <c r="D129" s="1160">
        <v>-369250</v>
      </c>
    </row>
    <row r="130" spans="1:4" ht="26.25" x14ac:dyDescent="0.4">
      <c r="A130" s="1161" t="s">
        <v>10361</v>
      </c>
      <c r="B130" s="1160">
        <v>25000</v>
      </c>
      <c r="C130" s="1160"/>
      <c r="D130" s="1160">
        <v>-25000</v>
      </c>
    </row>
    <row r="131" spans="1:4" ht="26.25" x14ac:dyDescent="0.4">
      <c r="A131" s="1158" t="s">
        <v>10351</v>
      </c>
      <c r="B131" s="1160">
        <v>1009350</v>
      </c>
      <c r="C131" s="1160"/>
      <c r="D131" s="1160">
        <v>-1009350</v>
      </c>
    </row>
    <row r="132" spans="1:4" ht="26.25" x14ac:dyDescent="0.4">
      <c r="A132" s="1161" t="s">
        <v>11594</v>
      </c>
      <c r="B132" s="1160">
        <v>92210</v>
      </c>
      <c r="C132" s="1160">
        <v>112665</v>
      </c>
      <c r="D132" s="1160">
        <v>20455</v>
      </c>
    </row>
    <row r="133" spans="1:4" ht="26.25" x14ac:dyDescent="0.4">
      <c r="A133" s="1158" t="s">
        <v>11685</v>
      </c>
      <c r="B133" s="1160">
        <v>62941</v>
      </c>
      <c r="C133" s="1160"/>
      <c r="D133" s="1160">
        <v>-62941</v>
      </c>
    </row>
    <row r="134" spans="1:4" ht="26.25" x14ac:dyDescent="0.4">
      <c r="A134" s="1158" t="s">
        <v>15158</v>
      </c>
      <c r="B134" s="1160">
        <v>7000</v>
      </c>
      <c r="C134" s="1160"/>
      <c r="D134" s="1160">
        <v>-7000</v>
      </c>
    </row>
    <row r="135" spans="1:4" ht="26.25" x14ac:dyDescent="0.4">
      <c r="A135" s="1158" t="s">
        <v>12416</v>
      </c>
      <c r="B135" s="1160">
        <v>20900</v>
      </c>
      <c r="C135" s="1160"/>
      <c r="D135" s="1160">
        <v>-20900</v>
      </c>
    </row>
    <row r="136" spans="1:4" ht="26.25" x14ac:dyDescent="0.4">
      <c r="A136" s="1158" t="s">
        <v>12668</v>
      </c>
      <c r="B136" s="1160">
        <v>1096000</v>
      </c>
      <c r="C136" s="1160"/>
      <c r="D136" s="1160">
        <v>-1096000</v>
      </c>
    </row>
    <row r="137" spans="1:4" ht="26.25" x14ac:dyDescent="0.4">
      <c r="A137" s="1158" t="s">
        <v>12969</v>
      </c>
      <c r="B137" s="1160">
        <v>36500</v>
      </c>
      <c r="C137" s="1160"/>
      <c r="D137" s="1160">
        <v>-36500</v>
      </c>
    </row>
    <row r="138" spans="1:4" ht="26.25" x14ac:dyDescent="0.4">
      <c r="A138" s="1158" t="s">
        <v>13364</v>
      </c>
      <c r="B138" s="1160">
        <v>685000</v>
      </c>
      <c r="C138" s="1160">
        <v>866522</v>
      </c>
      <c r="D138" s="1160">
        <v>181522</v>
      </c>
    </row>
    <row r="139" spans="1:4" ht="26.25" x14ac:dyDescent="0.4">
      <c r="A139" s="1158" t="s">
        <v>13455</v>
      </c>
      <c r="B139" s="1160">
        <v>260520</v>
      </c>
      <c r="C139" s="1160"/>
      <c r="D139" s="1160">
        <v>-260520</v>
      </c>
    </row>
    <row r="140" spans="1:4" ht="26.25" x14ac:dyDescent="0.4">
      <c r="A140" s="1158" t="s">
        <v>13524</v>
      </c>
      <c r="B140" s="1160">
        <v>15000</v>
      </c>
      <c r="C140" s="1160">
        <v>50000</v>
      </c>
      <c r="D140" s="1160">
        <v>35000</v>
      </c>
    </row>
    <row r="141" spans="1:4" ht="26.25" x14ac:dyDescent="0.4">
      <c r="A141" s="1158" t="s">
        <v>13938</v>
      </c>
      <c r="B141" s="1160">
        <v>73040</v>
      </c>
      <c r="C141" s="1160"/>
      <c r="D141" s="1160">
        <v>-73040</v>
      </c>
    </row>
    <row r="142" spans="1:4" ht="26.25" x14ac:dyDescent="0.4">
      <c r="A142" s="1158" t="s">
        <v>14469</v>
      </c>
      <c r="B142" s="1160">
        <v>75000</v>
      </c>
      <c r="C142" s="1160">
        <v>287787</v>
      </c>
      <c r="D142" s="1160">
        <v>212787</v>
      </c>
    </row>
    <row r="143" spans="1:4" ht="26.25" x14ac:dyDescent="0.4">
      <c r="A143" s="1158" t="s">
        <v>15011</v>
      </c>
      <c r="B143" s="1160">
        <v>490050</v>
      </c>
      <c r="C143" s="1160"/>
      <c r="D143" s="1160">
        <v>-490050</v>
      </c>
    </row>
    <row r="144" spans="1:4" ht="26.25" x14ac:dyDescent="0.4">
      <c r="A144" s="1159" t="s">
        <v>5740</v>
      </c>
      <c r="B144" s="1160">
        <v>1050</v>
      </c>
      <c r="C144" s="1160"/>
      <c r="D144" s="1160">
        <v>-1050</v>
      </c>
    </row>
    <row r="145" spans="1:4" ht="26.25" x14ac:dyDescent="0.4">
      <c r="A145" s="1159" t="s">
        <v>13273</v>
      </c>
      <c r="B145" s="1160">
        <v>39000</v>
      </c>
      <c r="C145" s="1160"/>
      <c r="D145" s="1160">
        <v>-39000</v>
      </c>
    </row>
    <row r="146" spans="1:4" ht="26.25" x14ac:dyDescent="0.4">
      <c r="A146" s="1159" t="s">
        <v>14253</v>
      </c>
      <c r="B146" s="1160">
        <v>450000</v>
      </c>
      <c r="C146" s="1160"/>
      <c r="D146" s="1160">
        <v>-450000</v>
      </c>
    </row>
    <row r="147" spans="1:4" ht="26.25" x14ac:dyDescent="0.4">
      <c r="A147" s="1158" t="s">
        <v>15039</v>
      </c>
      <c r="B147" s="1160"/>
      <c r="C147" s="1160">
        <v>498813.93800000002</v>
      </c>
      <c r="D147" s="1160">
        <v>498813.93800000002</v>
      </c>
    </row>
    <row r="148" spans="1:4" ht="26.25" x14ac:dyDescent="0.4">
      <c r="A148" s="1159" t="s">
        <v>558</v>
      </c>
      <c r="B148" s="1160"/>
      <c r="C148" s="1160">
        <v>498813.93800000002</v>
      </c>
      <c r="D148" s="1160">
        <v>498813.93800000002</v>
      </c>
    </row>
    <row r="149" spans="1:4" ht="26.25" x14ac:dyDescent="0.4">
      <c r="A149" s="1158" t="s">
        <v>15040</v>
      </c>
      <c r="B149" s="1160"/>
      <c r="C149" s="1160">
        <v>1249314</v>
      </c>
      <c r="D149" s="1160">
        <v>1249314</v>
      </c>
    </row>
    <row r="150" spans="1:4" ht="26.25" x14ac:dyDescent="0.4">
      <c r="A150" s="1159" t="s">
        <v>558</v>
      </c>
      <c r="B150" s="1160"/>
      <c r="C150" s="1160">
        <v>1249314</v>
      </c>
      <c r="D150" s="1160">
        <v>1249314</v>
      </c>
    </row>
    <row r="151" spans="1:4" ht="26.25" x14ac:dyDescent="0.4">
      <c r="A151" s="1158" t="s">
        <v>15074</v>
      </c>
      <c r="B151" s="1160">
        <v>25000</v>
      </c>
      <c r="C151" s="1160"/>
      <c r="D151" s="1160">
        <v>-25000</v>
      </c>
    </row>
    <row r="152" spans="1:4" ht="26.25" x14ac:dyDescent="0.4">
      <c r="A152" s="1159" t="s">
        <v>14352</v>
      </c>
      <c r="B152" s="1160">
        <v>25000</v>
      </c>
      <c r="C152" s="1160"/>
      <c r="D152" s="1160">
        <v>-25000</v>
      </c>
    </row>
    <row r="153" spans="1:4" ht="26.25" x14ac:dyDescent="0.4">
      <c r="A153" s="1158" t="s">
        <v>15109</v>
      </c>
      <c r="B153" s="1160">
        <v>10000</v>
      </c>
      <c r="C153" s="1160"/>
      <c r="D153" s="1160">
        <v>-10000</v>
      </c>
    </row>
    <row r="154" spans="1:4" ht="26.25" x14ac:dyDescent="0.4">
      <c r="A154" s="1159" t="s">
        <v>5409</v>
      </c>
      <c r="B154" s="1160">
        <v>10000</v>
      </c>
      <c r="C154" s="1160"/>
      <c r="D154" s="1160">
        <v>-10000</v>
      </c>
    </row>
    <row r="155" spans="1:4" ht="26.25" x14ac:dyDescent="0.4">
      <c r="A155" s="1158" t="s">
        <v>15131</v>
      </c>
      <c r="B155" s="1160">
        <v>903500</v>
      </c>
      <c r="C155" s="1160"/>
      <c r="D155" s="1160">
        <v>-903500</v>
      </c>
    </row>
    <row r="156" spans="1:4" ht="26.25" x14ac:dyDescent="0.4">
      <c r="A156" s="1159" t="s">
        <v>3144</v>
      </c>
      <c r="B156" s="1160">
        <v>3500</v>
      </c>
      <c r="C156" s="1160"/>
      <c r="D156" s="1160">
        <v>-3500</v>
      </c>
    </row>
    <row r="157" spans="1:4" ht="26.25" x14ac:dyDescent="0.4">
      <c r="A157" s="1159" t="s">
        <v>13258</v>
      </c>
      <c r="B157" s="1160">
        <v>800000</v>
      </c>
      <c r="C157" s="1160"/>
      <c r="D157" s="1160">
        <v>-800000</v>
      </c>
    </row>
    <row r="158" spans="1:4" ht="26.25" x14ac:dyDescent="0.4">
      <c r="A158" s="1159" t="s">
        <v>15132</v>
      </c>
      <c r="B158" s="1160">
        <v>100000</v>
      </c>
      <c r="C158" s="1160"/>
      <c r="D158" s="1160">
        <v>-100000</v>
      </c>
    </row>
    <row r="159" spans="1:4" ht="26.25" x14ac:dyDescent="0.4">
      <c r="A159" s="1158" t="s">
        <v>15172</v>
      </c>
      <c r="B159" s="1160">
        <v>8000</v>
      </c>
      <c r="C159" s="1160"/>
      <c r="D159" s="1160">
        <v>-8000</v>
      </c>
    </row>
    <row r="160" spans="1:4" ht="26.25" x14ac:dyDescent="0.4">
      <c r="A160" s="1159" t="s">
        <v>3144</v>
      </c>
      <c r="B160" s="1160">
        <v>8000</v>
      </c>
      <c r="C160" s="1160"/>
      <c r="D160" s="1160">
        <v>-8000</v>
      </c>
    </row>
    <row r="161" spans="1:4" ht="26.25" x14ac:dyDescent="0.4">
      <c r="A161" s="1158" t="s">
        <v>15190</v>
      </c>
      <c r="B161" s="1160">
        <v>120625</v>
      </c>
      <c r="C161" s="1160"/>
      <c r="D161" s="1160">
        <v>-120625</v>
      </c>
    </row>
    <row r="162" spans="1:4" ht="26.25" x14ac:dyDescent="0.4">
      <c r="A162" s="1159" t="s">
        <v>1229</v>
      </c>
      <c r="B162" s="1160">
        <v>120625</v>
      </c>
      <c r="C162" s="1160"/>
      <c r="D162" s="1160">
        <v>-120625</v>
      </c>
    </row>
    <row r="163" spans="1:4" ht="26.25" x14ac:dyDescent="0.4">
      <c r="A163" s="1161" t="s">
        <v>45</v>
      </c>
      <c r="B163" s="1160">
        <v>1142161084.9920988</v>
      </c>
      <c r="C163" s="1160">
        <v>1399953364.4391999</v>
      </c>
      <c r="D163" s="1160">
        <v>258078306.17290771</v>
      </c>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2142105</v>
      </c>
      <c r="G2" s="1018">
        <f ca="1">SUMIF(Posting!$B:$F,A2,Posting!$F:$F)</f>
        <v>4500001</v>
      </c>
      <c r="H2" s="1018">
        <f ca="1">SUMIF(Supplier!$B:$F,A2,Supplier!$E:$E)-SUMIF(Supplier!$B:$F,A2,Supplier!$F:$F)</f>
        <v>829197</v>
      </c>
      <c r="I2" s="1018"/>
      <c r="J2" s="1018"/>
      <c r="K2" s="1018"/>
      <c r="L2" s="1018">
        <f>I2</f>
        <v>0</v>
      </c>
      <c r="M2" s="1045"/>
    </row>
    <row r="3" spans="1:15" s="4" customFormat="1" x14ac:dyDescent="0.3">
      <c r="A3" s="1051" t="s">
        <v>14235</v>
      </c>
      <c r="B3" s="1017"/>
      <c r="C3" s="1017"/>
      <c r="D3" s="1017">
        <f t="shared" ref="D3" si="1">B3-C3</f>
        <v>0</v>
      </c>
      <c r="E3" s="1022"/>
      <c r="F3" s="1018">
        <f ca="1">SUMIF(Posting!$B:$E,A3,Posting!$E:$E)</f>
        <v>4402095</v>
      </c>
      <c r="G3" s="1018">
        <f ca="1">SUMIF(Posting!$B:$F,A3,Posting!$F:$F)</f>
        <v>0</v>
      </c>
      <c r="H3" s="1018">
        <f ca="1">SUMIF(Supplier!$B:$F,A3,Supplier!$E:$E)-SUMIF(Supplier!$B:$F,A3,Supplier!$F:$F)</f>
        <v>1326357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2128593</v>
      </c>
      <c r="G5" s="1018">
        <f ca="1">SUMIF(Posting!$B:$F,A5,Posting!$F:$F)</f>
        <v>1520392</v>
      </c>
      <c r="H5" s="1018">
        <f ca="1">SUMIF(Supplier!$B:$F,A5,Supplier!$E:$E)-SUMIF(Supplier!$B:$F,A5,Supplier!$F:$F)</f>
        <v>1334808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16049318.274193548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6907362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6119216.9715821808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42955312.629032262</v>
      </c>
      <c r="G13" s="1018">
        <f ca="1">SUMIF(Posting!$B:$F,A13,Posting!$F:$F)</f>
        <v>39180186</v>
      </c>
      <c r="H13" s="1018">
        <f ca="1">SUMIF(Supplier!$B:$F,A13,Supplier!$E:$E)-SUMIF(Supplier!$B:$F,A13,Supplier!$F:$F)</f>
        <v>868652</v>
      </c>
      <c r="I13" s="1041"/>
      <c r="J13" s="1018"/>
      <c r="K13" s="1018"/>
      <c r="L13" s="1018"/>
      <c r="M13" s="1045"/>
    </row>
    <row r="14" spans="1:15" s="4" customFormat="1" x14ac:dyDescent="0.3">
      <c r="A14" s="1051" t="s">
        <v>12671</v>
      </c>
      <c r="B14" s="1017"/>
      <c r="C14" s="1017"/>
      <c r="D14" s="1017"/>
      <c r="E14" s="1022"/>
      <c r="F14" s="1018">
        <f ca="1">SUMIF(Posting!$B:$E,A14,Posting!$E:$E)</f>
        <v>8469705.3548387103</v>
      </c>
      <c r="G14" s="1018">
        <f ca="1">SUMIF(Posting!$B:$F,A14,Posting!$F:$F)</f>
        <v>9227916</v>
      </c>
      <c r="H14" s="1018">
        <f ca="1">SUMIF(Supplier!$B:$F,A14,Supplier!$E:$E)-SUMIF(Supplier!$B:$F,A14,Supplier!$F:$F)</f>
        <v>1709262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4899810.935483871</v>
      </c>
      <c r="G29" s="1018">
        <f ca="1">SUMIF(Posting!$B:$F,A29,Posting!$F:$F)</f>
        <v>9158251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4671175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14575</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1008848</v>
      </c>
      <c r="L6" s="1018">
        <f t="shared" ref="L6" ca="1" si="26">J6-K6</f>
        <v>-1008848</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4345132</v>
      </c>
      <c r="L7" s="1018">
        <f t="shared" ref="L7" ca="1" si="31">J7-K7</f>
        <v>-4345132</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7367409</v>
      </c>
      <c r="L11" s="1018">
        <f t="shared" ref="L11" ca="1" si="49">J11-K11</f>
        <v>-7367409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14198</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276322985</v>
      </c>
      <c r="L28" s="1067">
        <f ca="1">SUM(L8:L27)</f>
        <v>-25054063.518758513</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5"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14282</v>
      </c>
    </row>
    <row r="8" spans="1:9" ht="18.75" x14ac:dyDescent="0.3">
      <c r="A8" s="1101">
        <v>45544</v>
      </c>
      <c r="B8" s="1087" t="s">
        <v>14402</v>
      </c>
      <c r="C8" s="1087" t="s">
        <v>932</v>
      </c>
      <c r="D8" s="695">
        <v>820700</v>
      </c>
      <c r="E8" s="695"/>
      <c r="F8" s="695">
        <f t="shared" si="1"/>
        <v>820700</v>
      </c>
      <c r="G8" s="695"/>
      <c r="H8" s="695"/>
      <c r="I8" s="695" t="s">
        <v>14413</v>
      </c>
    </row>
    <row r="9" spans="1:9" ht="18.75" x14ac:dyDescent="0.3">
      <c r="A9" s="1101">
        <v>45544</v>
      </c>
      <c r="B9" s="1087" t="s">
        <v>14402</v>
      </c>
      <c r="C9" s="1087" t="s">
        <v>15120</v>
      </c>
      <c r="D9" s="695">
        <v>124394</v>
      </c>
      <c r="E9" s="695"/>
      <c r="F9" s="695">
        <f t="shared" si="1"/>
        <v>124394</v>
      </c>
      <c r="G9" s="695"/>
      <c r="H9" s="695"/>
      <c r="I9" s="695" t="s">
        <v>15121</v>
      </c>
    </row>
    <row r="10" spans="1:9" ht="18.75" x14ac:dyDescent="0.3">
      <c r="A10" s="1101">
        <v>45553</v>
      </c>
      <c r="B10" s="1087" t="s">
        <v>14157</v>
      </c>
      <c r="C10" s="1087" t="s">
        <v>14151</v>
      </c>
      <c r="D10" s="695">
        <v>15113240.199999999</v>
      </c>
      <c r="E10" s="695">
        <v>1892163</v>
      </c>
      <c r="F10" s="695">
        <f t="shared" si="1"/>
        <v>17005403.199999999</v>
      </c>
      <c r="G10" s="695"/>
      <c r="H10" s="695"/>
      <c r="I10" s="695"/>
    </row>
    <row r="11" spans="1:9" ht="18.75" x14ac:dyDescent="0.3">
      <c r="A11" s="1101">
        <v>45553</v>
      </c>
      <c r="B11" s="1087" t="s">
        <v>14242</v>
      </c>
      <c r="C11" s="1087" t="s">
        <v>14243</v>
      </c>
      <c r="D11" s="695">
        <v>1099617</v>
      </c>
      <c r="E11" s="695"/>
      <c r="F11" s="695">
        <f t="shared" si="1"/>
        <v>1099617</v>
      </c>
      <c r="G11" s="695"/>
      <c r="H11" s="695"/>
      <c r="I11" s="695" t="s">
        <v>14245</v>
      </c>
    </row>
    <row r="12" spans="1:9" ht="18.75" x14ac:dyDescent="0.3">
      <c r="A12" s="1101">
        <v>45560</v>
      </c>
      <c r="B12" s="1087" t="s">
        <v>14158</v>
      </c>
      <c r="C12" s="1087" t="s">
        <v>14151</v>
      </c>
      <c r="D12" s="695">
        <v>14498168.17</v>
      </c>
      <c r="E12" s="695">
        <v>931801.81499999994</v>
      </c>
      <c r="F12" s="695">
        <f t="shared" si="1"/>
        <v>15429969.984999999</v>
      </c>
      <c r="G12" s="695"/>
      <c r="H12" s="695"/>
      <c r="I12" s="695"/>
    </row>
    <row r="13" spans="1:9" ht="18.75" x14ac:dyDescent="0.3">
      <c r="A13" s="1101">
        <v>45566</v>
      </c>
      <c r="B13" s="1087" t="s">
        <v>14412</v>
      </c>
      <c r="C13" s="1087" t="s">
        <v>14151</v>
      </c>
      <c r="D13" s="695">
        <v>6338140</v>
      </c>
      <c r="E13" s="695"/>
      <c r="F13" s="695">
        <f t="shared" si="1"/>
        <v>6338140</v>
      </c>
      <c r="G13" s="695"/>
      <c r="H13" s="695"/>
      <c r="I13" s="695"/>
    </row>
    <row r="14" spans="1:9" ht="17.25" customHeight="1" x14ac:dyDescent="0.3">
      <c r="A14" s="1101">
        <v>45591</v>
      </c>
      <c r="B14" s="1087" t="s">
        <v>14152</v>
      </c>
      <c r="C14" s="1087" t="s">
        <v>14151</v>
      </c>
      <c r="D14" s="695">
        <v>14378416.408499997</v>
      </c>
      <c r="E14" s="695">
        <v>4965180</v>
      </c>
      <c r="F14" s="695">
        <f>E14+D14</f>
        <v>19343596.408499997</v>
      </c>
      <c r="G14" s="695"/>
      <c r="H14" s="695"/>
      <c r="I14" s="695" t="s">
        <v>14853</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59"/>
  <sheetViews>
    <sheetView zoomScale="120" zoomScaleNormal="120" workbookViewId="0">
      <pane ySplit="1" topLeftCell="A4387" activePane="bottomLeft" state="frozen"/>
      <selection activeCell="D26" sqref="D26"/>
      <selection pane="bottomLeft" activeCell="G4396" sqref="G439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4" t="s">
        <v>518</v>
      </c>
    </row>
    <row r="52" spans="1:8" x14ac:dyDescent="0.25">
      <c r="A52" s="17">
        <v>42426</v>
      </c>
      <c r="B52" s="21" t="s">
        <v>129</v>
      </c>
      <c r="C52" s="13" t="s">
        <v>161</v>
      </c>
      <c r="D52" s="764"/>
      <c r="E52" s="22"/>
      <c r="F52" s="19">
        <v>60000</v>
      </c>
      <c r="G52" s="14">
        <f t="shared" si="4"/>
        <v>-60000</v>
      </c>
      <c r="H52" s="122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5" t="s">
        <v>517</v>
      </c>
    </row>
    <row r="64" spans="1:8" x14ac:dyDescent="0.25">
      <c r="A64" s="17">
        <v>42430</v>
      </c>
      <c r="B64" s="21" t="s">
        <v>40</v>
      </c>
      <c r="C64" s="13" t="s">
        <v>164</v>
      </c>
      <c r="D64" s="764">
        <v>8707</v>
      </c>
      <c r="E64" s="22">
        <v>9826</v>
      </c>
      <c r="F64" s="19"/>
      <c r="G64" s="14">
        <f t="shared" si="6"/>
        <v>9826</v>
      </c>
      <c r="H64" s="1228"/>
    </row>
    <row r="65" spans="1:8" x14ac:dyDescent="0.25">
      <c r="A65" s="17">
        <v>42432</v>
      </c>
      <c r="B65" s="21" t="s">
        <v>130</v>
      </c>
      <c r="C65" s="13" t="s">
        <v>164</v>
      </c>
      <c r="D65" s="764">
        <v>8822</v>
      </c>
      <c r="E65" s="22">
        <v>10294</v>
      </c>
      <c r="F65" s="19"/>
      <c r="G65" s="14">
        <f t="shared" si="6"/>
        <v>10294</v>
      </c>
      <c r="H65" s="1228"/>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5" t="s">
        <v>2192</v>
      </c>
    </row>
    <row r="441" spans="1:8" x14ac:dyDescent="0.25">
      <c r="A441" s="17">
        <v>42740</v>
      </c>
      <c r="B441" s="10" t="s">
        <v>1399</v>
      </c>
      <c r="C441" s="11" t="s">
        <v>1802</v>
      </c>
      <c r="F441" s="9">
        <v>433634</v>
      </c>
      <c r="G441" s="6">
        <f t="shared" si="11"/>
        <v>-433634</v>
      </c>
      <c r="H441" s="1226"/>
    </row>
    <row r="442" spans="1:8" x14ac:dyDescent="0.25">
      <c r="A442" s="17">
        <v>42740</v>
      </c>
      <c r="B442" s="10" t="s">
        <v>1675</v>
      </c>
      <c r="C442" s="11" t="s">
        <v>1802</v>
      </c>
      <c r="F442" s="9">
        <v>32908</v>
      </c>
      <c r="G442" s="6">
        <f t="shared" si="11"/>
        <v>-32908</v>
      </c>
      <c r="H442" s="1226"/>
    </row>
    <row r="443" spans="1:8" x14ac:dyDescent="0.25">
      <c r="A443" s="17">
        <v>42740</v>
      </c>
      <c r="B443" s="10" t="s">
        <v>32</v>
      </c>
      <c r="C443" s="11" t="s">
        <v>1802</v>
      </c>
      <c r="F443" s="9">
        <v>30468</v>
      </c>
      <c r="G443" s="6">
        <f t="shared" si="11"/>
        <v>-30468</v>
      </c>
      <c r="H443" s="122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5" t="s">
        <v>2193</v>
      </c>
    </row>
    <row r="459" spans="1:8" x14ac:dyDescent="0.25">
      <c r="A459" s="17">
        <v>42804</v>
      </c>
      <c r="B459" s="10" t="s">
        <v>1396</v>
      </c>
      <c r="C459" s="11" t="s">
        <v>1802</v>
      </c>
      <c r="F459" s="9">
        <v>100000</v>
      </c>
      <c r="G459" s="6">
        <f t="shared" si="11"/>
        <v>-100000</v>
      </c>
      <c r="H459" s="1226"/>
    </row>
    <row r="460" spans="1:8" x14ac:dyDescent="0.25">
      <c r="A460" s="17">
        <v>42804</v>
      </c>
      <c r="B460" s="10" t="s">
        <v>32</v>
      </c>
      <c r="C460" s="11" t="s">
        <v>1802</v>
      </c>
      <c r="F460" s="9">
        <v>100000</v>
      </c>
      <c r="G460" s="6">
        <f t="shared" si="11"/>
        <v>-100000</v>
      </c>
      <c r="H460" s="122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5" t="s">
        <v>2411</v>
      </c>
    </row>
    <row r="541" spans="1:8" x14ac:dyDescent="0.25">
      <c r="A541" s="17">
        <v>42875</v>
      </c>
      <c r="B541" s="10" t="s">
        <v>1396</v>
      </c>
      <c r="C541" s="11" t="s">
        <v>161</v>
      </c>
      <c r="F541" s="9">
        <v>99093</v>
      </c>
      <c r="G541" s="6">
        <f t="shared" si="16"/>
        <v>-99093</v>
      </c>
      <c r="H541" s="122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5" t="s">
        <v>2419</v>
      </c>
    </row>
    <row r="559" spans="1:8" x14ac:dyDescent="0.25">
      <c r="A559" s="17">
        <v>42880</v>
      </c>
      <c r="B559" s="148" t="s">
        <v>32</v>
      </c>
      <c r="C559" s="149" t="s">
        <v>1802</v>
      </c>
      <c r="D559" s="770"/>
      <c r="E559" s="150"/>
      <c r="F559" s="151">
        <v>100000</v>
      </c>
      <c r="G559" s="152">
        <f t="shared" si="16"/>
        <v>-100000</v>
      </c>
      <c r="H559" s="122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9" t="s">
        <v>2980</v>
      </c>
    </row>
    <row r="750" spans="1:8" x14ac:dyDescent="0.25">
      <c r="A750" s="17">
        <v>43081</v>
      </c>
      <c r="B750" s="10" t="s">
        <v>2786</v>
      </c>
      <c r="C750" s="11" t="s">
        <v>166</v>
      </c>
      <c r="F750" s="9">
        <v>183600</v>
      </c>
      <c r="G750" s="6">
        <f t="shared" si="20"/>
        <v>-183600</v>
      </c>
      <c r="H750" s="1230"/>
    </row>
    <row r="751" spans="1:8" x14ac:dyDescent="0.25">
      <c r="A751" s="17">
        <v>43081</v>
      </c>
      <c r="B751" s="10" t="s">
        <v>40</v>
      </c>
      <c r="C751" s="11" t="s">
        <v>166</v>
      </c>
      <c r="F751" s="9">
        <v>69900</v>
      </c>
      <c r="G751" s="6">
        <f t="shared" si="20"/>
        <v>-69900</v>
      </c>
      <c r="H751" s="1230"/>
    </row>
    <row r="752" spans="1:8" x14ac:dyDescent="0.25">
      <c r="A752" s="17">
        <v>43081</v>
      </c>
      <c r="B752" s="10" t="s">
        <v>1399</v>
      </c>
      <c r="C752" s="11" t="s">
        <v>166</v>
      </c>
      <c r="F752" s="9">
        <v>84000</v>
      </c>
      <c r="G752" s="6">
        <f t="shared" si="20"/>
        <v>-84000</v>
      </c>
      <c r="H752" s="1230"/>
    </row>
    <row r="753" spans="1:8" x14ac:dyDescent="0.25">
      <c r="A753" s="17">
        <v>43081</v>
      </c>
      <c r="B753" s="10" t="s">
        <v>2226</v>
      </c>
      <c r="C753" s="11" t="s">
        <v>166</v>
      </c>
      <c r="F753" s="9">
        <v>35709</v>
      </c>
      <c r="G753" s="6">
        <f t="shared" si="20"/>
        <v>-35709</v>
      </c>
      <c r="H753" s="1230"/>
    </row>
    <row r="754" spans="1:8" x14ac:dyDescent="0.25">
      <c r="A754" s="17">
        <v>43081</v>
      </c>
      <c r="B754" s="10" t="s">
        <v>1396</v>
      </c>
      <c r="C754" s="11" t="s">
        <v>166</v>
      </c>
      <c r="F754" s="9">
        <v>3823</v>
      </c>
      <c r="G754" s="6">
        <f t="shared" si="20"/>
        <v>-3823</v>
      </c>
      <c r="H754" s="123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2" t="s">
        <v>3051</v>
      </c>
    </row>
    <row r="767" spans="1:8" x14ac:dyDescent="0.25">
      <c r="A767" s="17">
        <v>43122</v>
      </c>
      <c r="B767" s="10" t="s">
        <v>2786</v>
      </c>
      <c r="C767" s="11" t="s">
        <v>166</v>
      </c>
      <c r="F767" s="9">
        <f>500000-F766</f>
        <v>443523</v>
      </c>
      <c r="G767" s="6">
        <f t="shared" si="20"/>
        <v>-443523</v>
      </c>
      <c r="H767" s="123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9" t="s">
        <v>6676</v>
      </c>
    </row>
    <row r="1800" spans="1:8" x14ac:dyDescent="0.25">
      <c r="A1800" s="112">
        <v>44261</v>
      </c>
      <c r="B1800" s="10" t="s">
        <v>1399</v>
      </c>
      <c r="C1800" s="11" t="s">
        <v>166</v>
      </c>
      <c r="F1800" s="9">
        <v>50000</v>
      </c>
      <c r="G1800" s="6">
        <f t="shared" ref="G1800" si="32">E1800-F1800</f>
        <v>-50000</v>
      </c>
      <c r="H1800" s="124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0" t="s">
        <v>6971</v>
      </c>
    </row>
    <row r="1877" spans="1:8" ht="24" customHeight="1" x14ac:dyDescent="0.25">
      <c r="A1877" s="112">
        <v>44288</v>
      </c>
      <c r="B1877" s="10" t="s">
        <v>6407</v>
      </c>
      <c r="C1877" s="11" t="s">
        <v>437</v>
      </c>
      <c r="F1877" s="9">
        <v>7970</v>
      </c>
      <c r="G1877" s="6">
        <f t="shared" si="34"/>
        <v>-7970</v>
      </c>
      <c r="H1877" s="1250"/>
    </row>
    <row r="1878" spans="1:8" ht="24" customHeight="1" x14ac:dyDescent="0.25">
      <c r="A1878" s="112">
        <v>44288</v>
      </c>
      <c r="B1878" s="10" t="s">
        <v>1399</v>
      </c>
      <c r="C1878" s="11" t="s">
        <v>437</v>
      </c>
      <c r="F1878" s="9">
        <v>21500</v>
      </c>
      <c r="G1878" s="6">
        <f t="shared" si="34"/>
        <v>-21500</v>
      </c>
      <c r="H1878" s="1250"/>
    </row>
    <row r="1879" spans="1:8" ht="24" customHeight="1" x14ac:dyDescent="0.25">
      <c r="A1879" s="112">
        <v>44288</v>
      </c>
      <c r="B1879" s="10" t="s">
        <v>6407</v>
      </c>
      <c r="C1879" s="11" t="s">
        <v>437</v>
      </c>
      <c r="F1879" s="9">
        <v>2900</v>
      </c>
      <c r="G1879" s="6">
        <f t="shared" si="34"/>
        <v>-2900</v>
      </c>
      <c r="H1879" s="1250"/>
    </row>
    <row r="1880" spans="1:8" ht="24" customHeight="1" x14ac:dyDescent="0.25">
      <c r="A1880" s="112">
        <v>44280</v>
      </c>
      <c r="B1880" s="10" t="s">
        <v>1399</v>
      </c>
      <c r="C1880" s="11" t="s">
        <v>437</v>
      </c>
      <c r="F1880" s="9">
        <v>24225</v>
      </c>
      <c r="G1880" s="6">
        <f t="shared" si="34"/>
        <v>-24225</v>
      </c>
      <c r="H1880" s="1250"/>
    </row>
    <row r="1881" spans="1:8" ht="24" customHeight="1" x14ac:dyDescent="0.25">
      <c r="A1881" s="112">
        <v>44331</v>
      </c>
      <c r="B1881" s="10" t="s">
        <v>6407</v>
      </c>
      <c r="C1881" s="11" t="s">
        <v>437</v>
      </c>
      <c r="F1881" s="9">
        <v>54720</v>
      </c>
      <c r="G1881" s="6">
        <f t="shared" si="34"/>
        <v>-54720</v>
      </c>
      <c r="H1881" s="1250"/>
    </row>
    <row r="1882" spans="1:8" ht="24" customHeight="1" x14ac:dyDescent="0.25">
      <c r="A1882" s="112">
        <v>44341</v>
      </c>
      <c r="B1882" s="10" t="s">
        <v>6509</v>
      </c>
      <c r="C1882" s="11" t="s">
        <v>437</v>
      </c>
      <c r="F1882" s="9">
        <v>22415</v>
      </c>
      <c r="G1882" s="6">
        <f t="shared" si="34"/>
        <v>-22415</v>
      </c>
      <c r="H1882" s="125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9" t="s">
        <v>6908</v>
      </c>
    </row>
    <row r="1886" spans="1:8" x14ac:dyDescent="0.25">
      <c r="A1886" s="112">
        <v>44291</v>
      </c>
      <c r="B1886" s="10" t="s">
        <v>6516</v>
      </c>
      <c r="C1886" s="11" t="s">
        <v>1802</v>
      </c>
      <c r="E1886" s="108"/>
      <c r="F1886" s="110">
        <v>82220</v>
      </c>
      <c r="G1886" s="6">
        <f t="shared" si="34"/>
        <v>-82220</v>
      </c>
      <c r="H1886" s="1170"/>
    </row>
    <row r="1887" spans="1:8" x14ac:dyDescent="0.25">
      <c r="A1887" s="112">
        <v>44291</v>
      </c>
      <c r="B1887" s="10" t="s">
        <v>6509</v>
      </c>
      <c r="C1887" s="11" t="s">
        <v>1802</v>
      </c>
      <c r="E1887" s="108"/>
      <c r="F1887" s="110">
        <f>16101+25620</f>
        <v>41721</v>
      </c>
      <c r="G1887" s="6">
        <f t="shared" si="34"/>
        <v>-41721</v>
      </c>
      <c r="H1887" s="1170"/>
    </row>
    <row r="1888" spans="1:8" x14ac:dyDescent="0.25">
      <c r="A1888" s="112">
        <v>44291</v>
      </c>
      <c r="B1888" s="10" t="s">
        <v>6718</v>
      </c>
      <c r="C1888" s="11" t="s">
        <v>1802</v>
      </c>
      <c r="E1888" s="108"/>
      <c r="F1888" s="111">
        <v>200000</v>
      </c>
      <c r="G1888" s="6">
        <f t="shared" si="34"/>
        <v>-200000</v>
      </c>
      <c r="H1888" s="1171"/>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6" t="s">
        <v>7137</v>
      </c>
    </row>
    <row r="1996" spans="1:8" x14ac:dyDescent="0.25">
      <c r="A1996" s="658">
        <v>44392</v>
      </c>
      <c r="B1996" s="659" t="s">
        <v>6953</v>
      </c>
      <c r="C1996" s="660" t="s">
        <v>166</v>
      </c>
      <c r="E1996" s="661"/>
      <c r="F1996" s="664">
        <v>34800</v>
      </c>
      <c r="G1996" s="663">
        <f t="shared" si="36"/>
        <v>-34800</v>
      </c>
      <c r="H1996" s="1247"/>
    </row>
    <row r="1997" spans="1:8" ht="16.5" thickBot="1" x14ac:dyDescent="0.3">
      <c r="A1997" s="658">
        <v>44392</v>
      </c>
      <c r="B1997" s="659" t="s">
        <v>1399</v>
      </c>
      <c r="C1997" s="660" t="s">
        <v>166</v>
      </c>
      <c r="E1997" s="661"/>
      <c r="F1997" s="665">
        <v>23022</v>
      </c>
      <c r="G1997" s="663">
        <f t="shared" si="36"/>
        <v>-23022</v>
      </c>
      <c r="H1997" s="1248"/>
    </row>
    <row r="1998" spans="1:8" x14ac:dyDescent="0.25">
      <c r="A1998" s="651">
        <v>44392</v>
      </c>
      <c r="B1998" s="652" t="s">
        <v>6509</v>
      </c>
      <c r="C1998" s="653" t="s">
        <v>437</v>
      </c>
      <c r="E1998" s="654"/>
      <c r="F1998" s="655">
        <f>480791-39410</f>
        <v>441381</v>
      </c>
      <c r="G1998" s="656">
        <f t="shared" si="36"/>
        <v>-441381</v>
      </c>
      <c r="H1998" s="1251" t="s">
        <v>7139</v>
      </c>
    </row>
    <row r="1999" spans="1:8" x14ac:dyDescent="0.25">
      <c r="A1999" s="651">
        <v>44392</v>
      </c>
      <c r="B1999" s="652" t="s">
        <v>6953</v>
      </c>
      <c r="C1999" s="653" t="s">
        <v>437</v>
      </c>
      <c r="E1999" s="654"/>
      <c r="F1999" s="672">
        <v>39410</v>
      </c>
      <c r="G1999" s="656">
        <f t="shared" si="36"/>
        <v>-39410</v>
      </c>
      <c r="H1999" s="1252"/>
    </row>
    <row r="2000" spans="1:8" ht="16.5" thickBot="1" x14ac:dyDescent="0.3">
      <c r="A2000" s="651">
        <v>44392</v>
      </c>
      <c r="B2000" s="652" t="s">
        <v>6407</v>
      </c>
      <c r="C2000" s="653" t="s">
        <v>437</v>
      </c>
      <c r="E2000" s="654"/>
      <c r="F2000" s="657">
        <v>40445</v>
      </c>
      <c r="G2000" s="656">
        <f t="shared" si="36"/>
        <v>-40445</v>
      </c>
      <c r="H2000" s="1253"/>
    </row>
    <row r="2001" spans="1:8" x14ac:dyDescent="0.25">
      <c r="A2001" s="658">
        <v>44392</v>
      </c>
      <c r="B2001" s="659" t="s">
        <v>6953</v>
      </c>
      <c r="C2001" s="660" t="s">
        <v>437</v>
      </c>
      <c r="E2001" s="661"/>
      <c r="F2001" s="662">
        <v>134360</v>
      </c>
      <c r="G2001" s="663">
        <f t="shared" si="36"/>
        <v>-134360</v>
      </c>
      <c r="H2001" s="1258" t="s">
        <v>7140</v>
      </c>
    </row>
    <row r="2002" spans="1:8" x14ac:dyDescent="0.25">
      <c r="A2002" s="658">
        <v>44392</v>
      </c>
      <c r="B2002" s="659" t="s">
        <v>1399</v>
      </c>
      <c r="C2002" s="660" t="s">
        <v>437</v>
      </c>
      <c r="E2002" s="661"/>
      <c r="F2002" s="664">
        <v>79000</v>
      </c>
      <c r="G2002" s="663">
        <f t="shared" si="36"/>
        <v>-79000</v>
      </c>
      <c r="H2002" s="1259"/>
    </row>
    <row r="2003" spans="1:8" x14ac:dyDescent="0.25">
      <c r="A2003" s="658">
        <v>44392</v>
      </c>
      <c r="B2003" s="659" t="s">
        <v>6407</v>
      </c>
      <c r="C2003" s="660" t="s">
        <v>437</v>
      </c>
      <c r="E2003" s="661"/>
      <c r="F2003" s="664">
        <v>35561</v>
      </c>
      <c r="G2003" s="663">
        <f t="shared" si="36"/>
        <v>-35561</v>
      </c>
      <c r="H2003" s="1259"/>
    </row>
    <row r="2004" spans="1:8" x14ac:dyDescent="0.25">
      <c r="A2004" s="658">
        <v>44392</v>
      </c>
      <c r="B2004" s="659" t="s">
        <v>3945</v>
      </c>
      <c r="C2004" s="660" t="s">
        <v>437</v>
      </c>
      <c r="E2004" s="661"/>
      <c r="F2004" s="664">
        <v>252800</v>
      </c>
      <c r="G2004" s="663">
        <f t="shared" si="36"/>
        <v>-252800</v>
      </c>
      <c r="H2004" s="1259"/>
    </row>
    <row r="2005" spans="1:8" ht="16.5" thickBot="1" x14ac:dyDescent="0.3">
      <c r="A2005" s="658">
        <v>44392</v>
      </c>
      <c r="B2005" s="659" t="s">
        <v>7065</v>
      </c>
      <c r="C2005" s="660" t="s">
        <v>437</v>
      </c>
      <c r="E2005" s="661"/>
      <c r="F2005" s="665">
        <v>209</v>
      </c>
      <c r="G2005" s="663">
        <f t="shared" si="36"/>
        <v>-209</v>
      </c>
      <c r="H2005" s="125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6" t="s">
        <v>7251</v>
      </c>
    </row>
    <row r="2035" spans="1:8" x14ac:dyDescent="0.25">
      <c r="A2035" s="112">
        <v>44431</v>
      </c>
      <c r="B2035" s="10" t="s">
        <v>7110</v>
      </c>
      <c r="C2035" s="11" t="s">
        <v>7240</v>
      </c>
      <c r="F2035" s="9">
        <v>50000</v>
      </c>
      <c r="G2035" s="6">
        <f t="shared" si="37"/>
        <v>-50000</v>
      </c>
      <c r="H2035" s="125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3" t="s">
        <v>7298</v>
      </c>
    </row>
    <row r="2060" spans="1:8" x14ac:dyDescent="0.25">
      <c r="A2060" s="112">
        <v>44456</v>
      </c>
      <c r="B2060" s="10" t="s">
        <v>6509</v>
      </c>
      <c r="C2060" s="11" t="s">
        <v>437</v>
      </c>
      <c r="F2060" s="9">
        <v>137800</v>
      </c>
      <c r="G2060" s="6">
        <f t="shared" si="38"/>
        <v>-137800</v>
      </c>
      <c r="H2060" s="1164"/>
    </row>
    <row r="2061" spans="1:8" x14ac:dyDescent="0.25">
      <c r="A2061" s="112">
        <v>44456</v>
      </c>
      <c r="B2061" s="10" t="s">
        <v>7065</v>
      </c>
      <c r="C2061" s="11" t="s">
        <v>437</v>
      </c>
      <c r="F2061" s="9">
        <v>29791</v>
      </c>
      <c r="G2061" s="6">
        <f t="shared" si="38"/>
        <v>-29791</v>
      </c>
      <c r="H2061" s="1164"/>
    </row>
    <row r="2062" spans="1:8" x14ac:dyDescent="0.25">
      <c r="A2062" s="112">
        <v>44456</v>
      </c>
      <c r="B2062" s="10" t="s">
        <v>6407</v>
      </c>
      <c r="C2062" s="11" t="s">
        <v>437</v>
      </c>
      <c r="F2062" s="9">
        <v>87105</v>
      </c>
      <c r="G2062" s="6">
        <f t="shared" si="38"/>
        <v>-87105</v>
      </c>
      <c r="H2062" s="1164"/>
    </row>
    <row r="2063" spans="1:8" x14ac:dyDescent="0.25">
      <c r="A2063" s="112">
        <v>44456</v>
      </c>
      <c r="B2063" s="10" t="s">
        <v>1399</v>
      </c>
      <c r="C2063" s="11" t="s">
        <v>437</v>
      </c>
      <c r="F2063" s="9">
        <v>3014</v>
      </c>
      <c r="G2063" s="6">
        <f t="shared" si="38"/>
        <v>-3014</v>
      </c>
      <c r="H2063" s="116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7" t="s">
        <v>7312</v>
      </c>
    </row>
    <row r="2077" spans="1:8" x14ac:dyDescent="0.25">
      <c r="A2077" s="112">
        <v>44460</v>
      </c>
      <c r="B2077" s="10" t="s">
        <v>6953</v>
      </c>
      <c r="C2077" s="11" t="s">
        <v>166</v>
      </c>
      <c r="F2077" s="9">
        <v>123680</v>
      </c>
      <c r="G2077" s="6">
        <f t="shared" si="38"/>
        <v>-123680</v>
      </c>
      <c r="H2077" s="1257"/>
    </row>
    <row r="2078" spans="1:8" x14ac:dyDescent="0.25">
      <c r="A2078" s="112">
        <v>44460</v>
      </c>
      <c r="B2078" s="10" t="s">
        <v>6407</v>
      </c>
      <c r="C2078" s="11" t="s">
        <v>166</v>
      </c>
      <c r="F2078" s="9">
        <v>13600</v>
      </c>
      <c r="G2078" s="6">
        <f t="shared" si="38"/>
        <v>-13600</v>
      </c>
      <c r="H2078" s="1257"/>
    </row>
    <row r="2079" spans="1:8" x14ac:dyDescent="0.25">
      <c r="A2079" s="112">
        <v>44460</v>
      </c>
      <c r="B2079" s="10" t="s">
        <v>6509</v>
      </c>
      <c r="C2079" s="11" t="s">
        <v>166</v>
      </c>
      <c r="F2079" s="9">
        <v>6755</v>
      </c>
      <c r="G2079" s="6">
        <f t="shared" si="38"/>
        <v>-6755</v>
      </c>
      <c r="H2079" s="1257"/>
    </row>
    <row r="2080" spans="1:8" x14ac:dyDescent="0.25">
      <c r="A2080" s="112">
        <v>44460</v>
      </c>
      <c r="B2080" s="10" t="s">
        <v>1399</v>
      </c>
      <c r="C2080" s="11" t="s">
        <v>166</v>
      </c>
      <c r="F2080" s="9">
        <v>9165</v>
      </c>
      <c r="G2080" s="6">
        <f t="shared" si="38"/>
        <v>-9165</v>
      </c>
      <c r="H2080" s="125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6" t="s">
        <v>7361</v>
      </c>
    </row>
    <row r="2085" spans="1:8" x14ac:dyDescent="0.25">
      <c r="A2085" s="112">
        <v>44476</v>
      </c>
      <c r="B2085" s="10" t="s">
        <v>6407</v>
      </c>
      <c r="C2085" s="660" t="s">
        <v>7240</v>
      </c>
      <c r="E2085" s="661"/>
      <c r="F2085" s="664">
        <v>2404</v>
      </c>
      <c r="G2085" s="663">
        <f t="shared" si="38"/>
        <v>-2404</v>
      </c>
      <c r="H2085" s="1256"/>
    </row>
    <row r="2086" spans="1:8" x14ac:dyDescent="0.25">
      <c r="A2086" s="112">
        <v>44476</v>
      </c>
      <c r="B2086" s="10" t="s">
        <v>6953</v>
      </c>
      <c r="C2086" s="660" t="s">
        <v>7240</v>
      </c>
      <c r="E2086" s="661"/>
      <c r="F2086" s="664">
        <v>14457</v>
      </c>
      <c r="G2086" s="663">
        <f t="shared" si="38"/>
        <v>-14457</v>
      </c>
      <c r="H2086" s="1256"/>
    </row>
    <row r="2087" spans="1:8" x14ac:dyDescent="0.25">
      <c r="A2087" s="112">
        <v>44476</v>
      </c>
      <c r="B2087" s="10" t="s">
        <v>7110</v>
      </c>
      <c r="C2087" s="660" t="s">
        <v>7240</v>
      </c>
      <c r="E2087" s="661"/>
      <c r="F2087" s="664">
        <v>3866</v>
      </c>
      <c r="G2087" s="663">
        <f t="shared" si="38"/>
        <v>-3866</v>
      </c>
      <c r="H2087" s="125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37" t="s">
        <v>7428</v>
      </c>
    </row>
    <row r="2105" spans="1:8" x14ac:dyDescent="0.25">
      <c r="A2105" s="112">
        <v>44495</v>
      </c>
      <c r="B2105" s="21" t="s">
        <v>5810</v>
      </c>
      <c r="C2105" s="745" t="s">
        <v>437</v>
      </c>
      <c r="D2105" s="764"/>
      <c r="E2105" s="746"/>
      <c r="F2105" s="747">
        <v>63000</v>
      </c>
      <c r="G2105" s="14">
        <f t="shared" si="39"/>
        <v>-63000</v>
      </c>
      <c r="H2105" s="1237"/>
    </row>
    <row r="2106" spans="1:8" x14ac:dyDescent="0.25">
      <c r="A2106" s="112">
        <v>44495</v>
      </c>
      <c r="B2106" s="21" t="s">
        <v>3945</v>
      </c>
      <c r="C2106" s="745" t="s">
        <v>437</v>
      </c>
      <c r="D2106" s="764"/>
      <c r="E2106" s="746"/>
      <c r="F2106" s="747">
        <v>161200</v>
      </c>
      <c r="G2106" s="14">
        <f t="shared" si="39"/>
        <v>-161200</v>
      </c>
      <c r="H2106" s="123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4" t="s">
        <v>7466</v>
      </c>
    </row>
    <row r="2124" spans="1:8" x14ac:dyDescent="0.25">
      <c r="A2124" s="112">
        <v>44510</v>
      </c>
      <c r="B2124" s="21" t="s">
        <v>7110</v>
      </c>
      <c r="C2124" s="13" t="s">
        <v>7465</v>
      </c>
      <c r="D2124" s="764"/>
      <c r="E2124" s="22"/>
      <c r="F2124" s="19">
        <v>30988</v>
      </c>
      <c r="G2124" s="14">
        <f t="shared" si="39"/>
        <v>-30988</v>
      </c>
      <c r="H2124" s="1224"/>
    </row>
    <row r="2125" spans="1:8" x14ac:dyDescent="0.25">
      <c r="A2125" s="112">
        <v>44510</v>
      </c>
      <c r="B2125" s="21" t="s">
        <v>6953</v>
      </c>
      <c r="C2125" s="13" t="s">
        <v>7465</v>
      </c>
      <c r="D2125" s="764"/>
      <c r="E2125" s="22"/>
      <c r="F2125" s="19">
        <v>21999</v>
      </c>
      <c r="G2125" s="14">
        <f t="shared" si="39"/>
        <v>-21999</v>
      </c>
      <c r="H2125" s="122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37" t="s">
        <v>7521</v>
      </c>
    </row>
    <row r="2140" spans="1:8" x14ac:dyDescent="0.25">
      <c r="A2140" s="112">
        <v>44529</v>
      </c>
      <c r="B2140" s="21" t="s">
        <v>6506</v>
      </c>
      <c r="C2140" s="13" t="s">
        <v>180</v>
      </c>
      <c r="D2140" s="764"/>
      <c r="E2140" s="22"/>
      <c r="F2140" s="19">
        <v>27915</v>
      </c>
      <c r="G2140" s="14">
        <f t="shared" si="39"/>
        <v>-27915</v>
      </c>
      <c r="H2140" s="1237"/>
    </row>
    <row r="2141" spans="1:8" x14ac:dyDescent="0.25">
      <c r="A2141" s="112">
        <v>44532</v>
      </c>
      <c r="B2141" s="21" t="s">
        <v>6407</v>
      </c>
      <c r="C2141" s="13" t="s">
        <v>1802</v>
      </c>
      <c r="D2141" s="764"/>
      <c r="E2141" s="22"/>
      <c r="F2141" s="19">
        <v>110233</v>
      </c>
      <c r="G2141" s="14">
        <f t="shared" si="39"/>
        <v>-110233</v>
      </c>
      <c r="H2141" s="1255" t="s">
        <v>7535</v>
      </c>
    </row>
    <row r="2142" spans="1:8" x14ac:dyDescent="0.25">
      <c r="A2142" s="112">
        <v>44532</v>
      </c>
      <c r="B2142" s="21" t="s">
        <v>6506</v>
      </c>
      <c r="C2142" s="13" t="s">
        <v>1802</v>
      </c>
      <c r="D2142" s="764"/>
      <c r="E2142" s="22"/>
      <c r="F2142" s="19">
        <v>230169</v>
      </c>
      <c r="G2142" s="14">
        <f t="shared" si="39"/>
        <v>-230169</v>
      </c>
      <c r="H2142" s="1255"/>
    </row>
    <row r="2143" spans="1:8" x14ac:dyDescent="0.25">
      <c r="A2143" s="112">
        <v>44532</v>
      </c>
      <c r="B2143" s="21" t="s">
        <v>6509</v>
      </c>
      <c r="C2143" s="13" t="s">
        <v>1802</v>
      </c>
      <c r="D2143" s="764"/>
      <c r="E2143" s="22"/>
      <c r="F2143" s="19">
        <v>136986</v>
      </c>
      <c r="G2143" s="14">
        <f t="shared" si="39"/>
        <v>-136986</v>
      </c>
      <c r="H2143" s="1255"/>
    </row>
    <row r="2144" spans="1:8" x14ac:dyDescent="0.25">
      <c r="A2144" s="112">
        <v>44532</v>
      </c>
      <c r="B2144" s="21" t="s">
        <v>6718</v>
      </c>
      <c r="C2144" s="13" t="s">
        <v>1802</v>
      </c>
      <c r="D2144" s="764"/>
      <c r="E2144" s="22"/>
      <c r="F2144" s="19">
        <v>10112</v>
      </c>
      <c r="G2144" s="14">
        <f t="shared" si="39"/>
        <v>-10112</v>
      </c>
      <c r="H2144" s="125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4" t="s">
        <v>7554</v>
      </c>
    </row>
    <row r="2148" spans="1:8" x14ac:dyDescent="0.25">
      <c r="A2148" s="112">
        <v>44538</v>
      </c>
      <c r="B2148" s="21" t="s">
        <v>2651</v>
      </c>
      <c r="C2148" s="13" t="s">
        <v>5680</v>
      </c>
      <c r="D2148" s="764"/>
      <c r="E2148" s="22"/>
      <c r="F2148" s="19">
        <v>72300</v>
      </c>
      <c r="G2148" s="14">
        <f t="shared" ref="G2148:G2190" si="40">E2148-F2148</f>
        <v>-72300</v>
      </c>
      <c r="H2148" s="1254"/>
    </row>
    <row r="2149" spans="1:8" x14ac:dyDescent="0.25">
      <c r="A2149" s="112">
        <v>44538</v>
      </c>
      <c r="B2149" s="21" t="s">
        <v>6407</v>
      </c>
      <c r="C2149" s="13" t="s">
        <v>5680</v>
      </c>
      <c r="D2149" s="764"/>
      <c r="E2149" s="22"/>
      <c r="F2149" s="19">
        <v>9500</v>
      </c>
      <c r="G2149" s="14">
        <f t="shared" si="40"/>
        <v>-9500</v>
      </c>
      <c r="H2149" s="1254"/>
    </row>
    <row r="2150" spans="1:8" x14ac:dyDescent="0.25">
      <c r="A2150" s="112">
        <v>44538</v>
      </c>
      <c r="B2150" s="21" t="s">
        <v>6509</v>
      </c>
      <c r="C2150" s="13" t="s">
        <v>5680</v>
      </c>
      <c r="D2150" s="764"/>
      <c r="E2150" s="22"/>
      <c r="F2150" s="19">
        <v>59100</v>
      </c>
      <c r="G2150" s="14">
        <f t="shared" si="40"/>
        <v>-59100</v>
      </c>
      <c r="H2150" s="125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34" t="s">
        <v>7673</v>
      </c>
    </row>
    <row r="2175" spans="1:8" x14ac:dyDescent="0.25">
      <c r="A2175" s="112">
        <v>44610</v>
      </c>
      <c r="B2175" s="21" t="s">
        <v>6953</v>
      </c>
      <c r="C2175" s="745" t="s">
        <v>7465</v>
      </c>
      <c r="D2175" s="764"/>
      <c r="E2175" s="746"/>
      <c r="F2175" s="747">
        <f>50900+252</f>
        <v>51152</v>
      </c>
      <c r="G2175" s="746">
        <f t="shared" si="40"/>
        <v>-51152</v>
      </c>
      <c r="H2175" s="1234"/>
    </row>
    <row r="2176" spans="1:8" x14ac:dyDescent="0.25">
      <c r="A2176" s="112">
        <v>44610</v>
      </c>
      <c r="B2176" s="21" t="s">
        <v>7065</v>
      </c>
      <c r="C2176" s="745" t="s">
        <v>7465</v>
      </c>
      <c r="D2176" s="764"/>
      <c r="E2176" s="746"/>
      <c r="F2176" s="747">
        <v>30105</v>
      </c>
      <c r="G2176" s="746">
        <f t="shared" si="40"/>
        <v>-30105</v>
      </c>
      <c r="H2176" s="1234"/>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4" t="s">
        <v>7889</v>
      </c>
    </row>
    <row r="2189" spans="1:8" x14ac:dyDescent="0.25">
      <c r="A2189" s="112">
        <v>44627</v>
      </c>
      <c r="B2189" s="21" t="s">
        <v>37</v>
      </c>
      <c r="C2189" s="13" t="s">
        <v>7240</v>
      </c>
      <c r="D2189" s="764"/>
      <c r="E2189" s="22"/>
      <c r="F2189" s="19">
        <v>66360</v>
      </c>
      <c r="G2189" s="14">
        <f t="shared" si="40"/>
        <v>-66360</v>
      </c>
      <c r="H2189" s="1224"/>
    </row>
    <row r="2190" spans="1:8" x14ac:dyDescent="0.25">
      <c r="A2190" s="112">
        <v>44627</v>
      </c>
      <c r="B2190" s="21" t="s">
        <v>1399</v>
      </c>
      <c r="C2190" s="745" t="s">
        <v>166</v>
      </c>
      <c r="D2190" s="764"/>
      <c r="E2190" s="746"/>
      <c r="F2190" s="746">
        <v>204468</v>
      </c>
      <c r="G2190" s="746">
        <f t="shared" si="40"/>
        <v>-204468</v>
      </c>
      <c r="H2190" s="1238" t="s">
        <v>7781</v>
      </c>
    </row>
    <row r="2191" spans="1:8" x14ac:dyDescent="0.25">
      <c r="A2191" s="112">
        <v>44627</v>
      </c>
      <c r="B2191" s="21" t="s">
        <v>7065</v>
      </c>
      <c r="C2191" s="745" t="s">
        <v>166</v>
      </c>
      <c r="D2191" s="764"/>
      <c r="E2191" s="746"/>
      <c r="F2191" s="746">
        <v>12627</v>
      </c>
      <c r="G2191" s="746">
        <f t="shared" ref="G2191:G2308" si="41">E2191-F2191</f>
        <v>-12627</v>
      </c>
      <c r="H2191" s="1238"/>
    </row>
    <row r="2192" spans="1:8" x14ac:dyDescent="0.25">
      <c r="A2192" s="112">
        <v>44627</v>
      </c>
      <c r="B2192" s="21" t="s">
        <v>7655</v>
      </c>
      <c r="C2192" s="745" t="s">
        <v>166</v>
      </c>
      <c r="D2192" s="764"/>
      <c r="E2192" s="746"/>
      <c r="F2192" s="746">
        <v>80000</v>
      </c>
      <c r="G2192" s="746">
        <f t="shared" si="41"/>
        <v>-80000</v>
      </c>
      <c r="H2192" s="1238"/>
    </row>
    <row r="2193" spans="1:8" x14ac:dyDescent="0.25">
      <c r="A2193" s="112">
        <v>44627</v>
      </c>
      <c r="B2193" s="21" t="s">
        <v>6953</v>
      </c>
      <c r="C2193" s="745" t="s">
        <v>166</v>
      </c>
      <c r="D2193" s="764"/>
      <c r="E2193" s="746"/>
      <c r="F2193" s="746">
        <v>2905</v>
      </c>
      <c r="G2193" s="746">
        <f t="shared" si="41"/>
        <v>-2905</v>
      </c>
      <c r="H2193" s="123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39" t="s">
        <v>7701</v>
      </c>
    </row>
    <row r="2201" spans="1:8" x14ac:dyDescent="0.25">
      <c r="A2201" s="112">
        <v>44627</v>
      </c>
      <c r="B2201" s="21" t="s">
        <v>7655</v>
      </c>
      <c r="C2201" s="13" t="s">
        <v>7240</v>
      </c>
      <c r="D2201" s="776" t="s">
        <v>7700</v>
      </c>
      <c r="E2201" s="22">
        <v>19800</v>
      </c>
      <c r="F2201" s="19"/>
      <c r="G2201" s="20">
        <f t="shared" si="41"/>
        <v>19800</v>
      </c>
      <c r="H2201" s="1239"/>
    </row>
    <row r="2202" spans="1:8" x14ac:dyDescent="0.25">
      <c r="A2202" s="112">
        <v>44637</v>
      </c>
      <c r="B2202" s="21" t="s">
        <v>7655</v>
      </c>
      <c r="C2202" s="13" t="s">
        <v>5680</v>
      </c>
      <c r="D2202" s="764">
        <v>35</v>
      </c>
      <c r="E2202" s="22">
        <f>11300+8400+7000+11700+2500</f>
        <v>40900</v>
      </c>
      <c r="F2202" s="19"/>
      <c r="G2202" s="20">
        <f t="shared" si="41"/>
        <v>40900</v>
      </c>
      <c r="H2202" s="1239" t="s">
        <v>7701</v>
      </c>
    </row>
    <row r="2203" spans="1:8" x14ac:dyDescent="0.25">
      <c r="A2203" s="112">
        <v>44637</v>
      </c>
      <c r="B2203" s="21" t="s">
        <v>7553</v>
      </c>
      <c r="C2203" s="13" t="s">
        <v>5680</v>
      </c>
      <c r="D2203" s="764">
        <v>35</v>
      </c>
      <c r="E2203" s="22">
        <f>7600+3500</f>
        <v>11100</v>
      </c>
      <c r="F2203" s="19"/>
      <c r="G2203" s="20">
        <f t="shared" si="41"/>
        <v>11100</v>
      </c>
      <c r="H2203" s="1239"/>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35" t="s">
        <v>7743</v>
      </c>
    </row>
    <row r="2219" spans="1:8" x14ac:dyDescent="0.25">
      <c r="A2219" s="112">
        <v>44645</v>
      </c>
      <c r="B2219" s="21" t="s">
        <v>6503</v>
      </c>
      <c r="C2219" s="13" t="s">
        <v>166</v>
      </c>
      <c r="D2219" s="764"/>
      <c r="E2219" s="22"/>
      <c r="F2219" s="19">
        <v>51585</v>
      </c>
      <c r="G2219" s="14">
        <f t="shared" si="41"/>
        <v>-51585</v>
      </c>
      <c r="H2219" s="1235"/>
    </row>
    <row r="2220" spans="1:8" x14ac:dyDescent="0.25">
      <c r="A2220" s="112">
        <v>44645</v>
      </c>
      <c r="B2220" s="21" t="s">
        <v>7655</v>
      </c>
      <c r="C2220" s="13" t="s">
        <v>166</v>
      </c>
      <c r="D2220" s="764"/>
      <c r="E2220" s="22"/>
      <c r="F2220" s="19">
        <v>122000</v>
      </c>
      <c r="G2220" s="14">
        <f t="shared" si="41"/>
        <v>-122000</v>
      </c>
      <c r="H2220" s="1235"/>
    </row>
    <row r="2221" spans="1:8" x14ac:dyDescent="0.25">
      <c r="A2221" s="112">
        <v>44645</v>
      </c>
      <c r="B2221" s="21" t="s">
        <v>37</v>
      </c>
      <c r="C2221" s="13" t="s">
        <v>166</v>
      </c>
      <c r="D2221" s="764"/>
      <c r="E2221" s="22"/>
      <c r="F2221" s="19">
        <v>8000</v>
      </c>
      <c r="G2221" s="14">
        <f t="shared" si="41"/>
        <v>-8000</v>
      </c>
      <c r="H2221" s="1235"/>
    </row>
    <row r="2222" spans="1:8" x14ac:dyDescent="0.25">
      <c r="A2222" s="112">
        <v>44645</v>
      </c>
      <c r="B2222" s="21" t="s">
        <v>7553</v>
      </c>
      <c r="C2222" s="13" t="s">
        <v>166</v>
      </c>
      <c r="D2222" s="764"/>
      <c r="E2222" s="22"/>
      <c r="F2222" s="19">
        <v>7857</v>
      </c>
      <c r="G2222" s="14">
        <f t="shared" si="41"/>
        <v>-7857</v>
      </c>
      <c r="H2222" s="1235"/>
    </row>
    <row r="2223" spans="1:8" x14ac:dyDescent="0.25">
      <c r="A2223" s="112">
        <v>44651</v>
      </c>
      <c r="B2223" s="21" t="s">
        <v>7065</v>
      </c>
      <c r="C2223" s="13" t="s">
        <v>164</v>
      </c>
      <c r="D2223" s="764"/>
      <c r="E2223" s="22"/>
      <c r="F2223" s="19">
        <v>100000</v>
      </c>
      <c r="G2223" s="14">
        <f t="shared" si="41"/>
        <v>-100000</v>
      </c>
      <c r="H2223" s="1238" t="s">
        <v>7745</v>
      </c>
    </row>
    <row r="2224" spans="1:8" x14ac:dyDescent="0.25">
      <c r="A2224" s="112">
        <v>44651</v>
      </c>
      <c r="B2224" s="21" t="s">
        <v>7110</v>
      </c>
      <c r="C2224" s="13" t="s">
        <v>164</v>
      </c>
      <c r="D2224" s="764"/>
      <c r="E2224" s="22"/>
      <c r="F2224" s="19">
        <v>100000</v>
      </c>
      <c r="G2224" s="14">
        <f t="shared" si="41"/>
        <v>-100000</v>
      </c>
      <c r="H2224" s="123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41" t="s">
        <v>7749</v>
      </c>
    </row>
    <row r="2231" spans="1:8" x14ac:dyDescent="0.25">
      <c r="A2231" s="112">
        <v>44651</v>
      </c>
      <c r="B2231" s="21" t="s">
        <v>7728</v>
      </c>
      <c r="C2231" s="13" t="s">
        <v>180</v>
      </c>
      <c r="D2231" s="764" t="s">
        <v>3917</v>
      </c>
      <c r="E2231" s="22"/>
      <c r="F2231" s="19">
        <v>710</v>
      </c>
      <c r="G2231" s="14">
        <f t="shared" si="41"/>
        <v>-710</v>
      </c>
      <c r="H2231" s="1241"/>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41" t="s">
        <v>7806</v>
      </c>
    </row>
    <row r="2242" spans="1:8" x14ac:dyDescent="0.25">
      <c r="A2242" s="112">
        <v>44669</v>
      </c>
      <c r="B2242" s="21" t="s">
        <v>7655</v>
      </c>
      <c r="C2242" s="13" t="s">
        <v>7240</v>
      </c>
      <c r="D2242" s="764"/>
      <c r="E2242" s="22"/>
      <c r="F2242" s="19">
        <v>14740</v>
      </c>
      <c r="G2242" s="14">
        <f t="shared" si="41"/>
        <v>-14740</v>
      </c>
      <c r="H2242" s="1241"/>
    </row>
    <row r="2243" spans="1:8" x14ac:dyDescent="0.25">
      <c r="A2243" s="112">
        <v>44669</v>
      </c>
      <c r="B2243" s="21" t="s">
        <v>7110</v>
      </c>
      <c r="C2243" s="13" t="s">
        <v>7240</v>
      </c>
      <c r="D2243" s="764"/>
      <c r="E2243" s="22"/>
      <c r="F2243" s="19">
        <v>12000</v>
      </c>
      <c r="G2243" s="14">
        <f t="shared" si="41"/>
        <v>-12000</v>
      </c>
      <c r="H2243" s="1241"/>
    </row>
    <row r="2244" spans="1:8" x14ac:dyDescent="0.25">
      <c r="A2244" s="112">
        <v>44669</v>
      </c>
      <c r="B2244" s="21" t="s">
        <v>7553</v>
      </c>
      <c r="C2244" s="13" t="s">
        <v>7240</v>
      </c>
      <c r="D2244" s="764"/>
      <c r="E2244" s="22"/>
      <c r="F2244" s="19">
        <v>14230</v>
      </c>
      <c r="G2244" s="14">
        <f t="shared" si="41"/>
        <v>-14230</v>
      </c>
      <c r="H2244" s="1241"/>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3" t="s">
        <v>7838</v>
      </c>
    </row>
    <row r="2250" spans="1:8" x14ac:dyDescent="0.25">
      <c r="A2250" s="715">
        <v>44676</v>
      </c>
      <c r="B2250" s="716" t="s">
        <v>3945</v>
      </c>
      <c r="C2250" s="717" t="s">
        <v>437</v>
      </c>
      <c r="D2250" s="764"/>
      <c r="E2250" s="718"/>
      <c r="F2250" s="719">
        <v>2600</v>
      </c>
      <c r="G2250" s="718">
        <f t="shared" si="41"/>
        <v>-2600</v>
      </c>
      <c r="H2250" s="1243"/>
    </row>
    <row r="2251" spans="1:8" x14ac:dyDescent="0.25">
      <c r="A2251" s="715">
        <v>44676</v>
      </c>
      <c r="B2251" s="716" t="s">
        <v>7110</v>
      </c>
      <c r="C2251" s="717" t="s">
        <v>437</v>
      </c>
      <c r="D2251" s="764"/>
      <c r="E2251" s="718"/>
      <c r="F2251" s="719">
        <v>24420</v>
      </c>
      <c r="G2251" s="718">
        <f t="shared" si="41"/>
        <v>-24420</v>
      </c>
      <c r="H2251" s="1243"/>
    </row>
    <row r="2252" spans="1:8" x14ac:dyDescent="0.25">
      <c r="A2252" s="715">
        <v>44676</v>
      </c>
      <c r="B2252" s="716" t="s">
        <v>1399</v>
      </c>
      <c r="C2252" s="717" t="s">
        <v>437</v>
      </c>
      <c r="D2252" s="764"/>
      <c r="E2252" s="718"/>
      <c r="F2252" s="719">
        <v>57690</v>
      </c>
      <c r="G2252" s="718">
        <f t="shared" si="41"/>
        <v>-57690</v>
      </c>
      <c r="H2252" s="124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4" t="s">
        <v>7985</v>
      </c>
    </row>
    <row r="2267" spans="1:8" x14ac:dyDescent="0.25">
      <c r="A2267" s="112">
        <v>44695</v>
      </c>
      <c r="B2267" s="21" t="s">
        <v>7110</v>
      </c>
      <c r="C2267" s="13" t="s">
        <v>166</v>
      </c>
      <c r="D2267" s="764"/>
      <c r="E2267" s="22"/>
      <c r="F2267" s="19">
        <v>3880</v>
      </c>
      <c r="G2267" s="14">
        <f t="shared" si="41"/>
        <v>-3880</v>
      </c>
      <c r="H2267" s="1244"/>
    </row>
    <row r="2268" spans="1:8" x14ac:dyDescent="0.25">
      <c r="A2268" s="112">
        <v>44695</v>
      </c>
      <c r="B2268" s="21" t="s">
        <v>7553</v>
      </c>
      <c r="C2268" s="13" t="s">
        <v>166</v>
      </c>
      <c r="D2268" s="764"/>
      <c r="E2268" s="22"/>
      <c r="F2268" s="19">
        <v>25143</v>
      </c>
      <c r="G2268" s="14">
        <f t="shared" si="41"/>
        <v>-25143</v>
      </c>
      <c r="H2268" s="1244"/>
    </row>
    <row r="2269" spans="1:8" x14ac:dyDescent="0.25">
      <c r="A2269" s="112">
        <v>44695</v>
      </c>
      <c r="B2269" s="21" t="s">
        <v>1399</v>
      </c>
      <c r="C2269" s="13" t="s">
        <v>166</v>
      </c>
      <c r="D2269" s="764"/>
      <c r="E2269" s="22"/>
      <c r="F2269" s="19">
        <v>116480</v>
      </c>
      <c r="G2269" s="14">
        <f t="shared" si="41"/>
        <v>-116480</v>
      </c>
      <c r="H2269" s="1244"/>
    </row>
    <row r="2270" spans="1:8" x14ac:dyDescent="0.25">
      <c r="A2270" s="112">
        <v>44695</v>
      </c>
      <c r="B2270" s="21" t="s">
        <v>7741</v>
      </c>
      <c r="C2270" s="13" t="s">
        <v>166</v>
      </c>
      <c r="D2270" s="764"/>
      <c r="E2270" s="22"/>
      <c r="F2270" s="19">
        <v>24000</v>
      </c>
      <c r="G2270" s="14">
        <f t="shared" si="41"/>
        <v>-24000</v>
      </c>
      <c r="H2270" s="1244"/>
    </row>
    <row r="2271" spans="1:8" x14ac:dyDescent="0.25">
      <c r="A2271" s="112">
        <v>44695</v>
      </c>
      <c r="B2271" s="21" t="s">
        <v>7810</v>
      </c>
      <c r="C2271" s="13" t="s">
        <v>166</v>
      </c>
      <c r="D2271" s="764"/>
      <c r="E2271" s="22"/>
      <c r="F2271" s="19">
        <v>15820</v>
      </c>
      <c r="G2271" s="14">
        <f t="shared" si="41"/>
        <v>-15820</v>
      </c>
      <c r="H2271" s="1244"/>
    </row>
    <row r="2272" spans="1:8" x14ac:dyDescent="0.25">
      <c r="A2272" s="112">
        <v>44695</v>
      </c>
      <c r="B2272" s="21" t="s">
        <v>3944</v>
      </c>
      <c r="C2272" s="13" t="s">
        <v>166</v>
      </c>
      <c r="D2272" s="764"/>
      <c r="E2272" s="22"/>
      <c r="F2272" s="19">
        <v>5200</v>
      </c>
      <c r="G2272" s="14">
        <f t="shared" si="41"/>
        <v>-5200</v>
      </c>
      <c r="H2272" s="1244"/>
    </row>
    <row r="2273" spans="1:8" x14ac:dyDescent="0.25">
      <c r="A2273" s="112">
        <v>44695</v>
      </c>
      <c r="B2273" s="21" t="s">
        <v>1399</v>
      </c>
      <c r="C2273" s="13" t="s">
        <v>166</v>
      </c>
      <c r="D2273" s="764"/>
      <c r="E2273" s="22"/>
      <c r="F2273" s="19">
        <v>84852</v>
      </c>
      <c r="G2273" s="14">
        <f t="shared" si="41"/>
        <v>-84852</v>
      </c>
      <c r="H2273" s="124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6" t="s">
        <v>7893</v>
      </c>
    </row>
    <row r="2278" spans="1:8" x14ac:dyDescent="0.25">
      <c r="A2278" s="112">
        <v>44709</v>
      </c>
      <c r="B2278" s="21" t="s">
        <v>7065</v>
      </c>
      <c r="C2278" s="13" t="s">
        <v>164</v>
      </c>
      <c r="D2278" s="764"/>
      <c r="E2278" s="22"/>
      <c r="F2278" s="19">
        <v>49174</v>
      </c>
      <c r="G2278" s="14">
        <f t="shared" si="41"/>
        <v>-49174</v>
      </c>
      <c r="H2278" s="1236"/>
    </row>
    <row r="2279" spans="1:8" x14ac:dyDescent="0.25">
      <c r="A2279" s="112">
        <v>44709</v>
      </c>
      <c r="B2279" s="21" t="s">
        <v>7110</v>
      </c>
      <c r="C2279" s="13" t="s">
        <v>164</v>
      </c>
      <c r="D2279" s="764"/>
      <c r="E2279" s="22"/>
      <c r="F2279" s="19">
        <v>36997</v>
      </c>
      <c r="G2279" s="14">
        <f t="shared" si="41"/>
        <v>-36997</v>
      </c>
      <c r="H2279" s="1236"/>
    </row>
    <row r="2280" spans="1:8" x14ac:dyDescent="0.25">
      <c r="A2280" s="112">
        <v>44709</v>
      </c>
      <c r="B2280" s="21" t="s">
        <v>7553</v>
      </c>
      <c r="C2280" s="13" t="s">
        <v>164</v>
      </c>
      <c r="D2280" s="764"/>
      <c r="E2280" s="22"/>
      <c r="F2280" s="19">
        <v>4174</v>
      </c>
      <c r="G2280" s="14">
        <f t="shared" si="41"/>
        <v>-4174</v>
      </c>
      <c r="H2280" s="123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6" t="s">
        <v>7894</v>
      </c>
    </row>
    <row r="2284" spans="1:8" x14ac:dyDescent="0.25">
      <c r="A2284" s="112">
        <v>44711</v>
      </c>
      <c r="B2284" s="21" t="s">
        <v>7553</v>
      </c>
      <c r="C2284" s="13" t="s">
        <v>5680</v>
      </c>
      <c r="D2284" s="764"/>
      <c r="E2284" s="22"/>
      <c r="F2284" s="19">
        <v>5700</v>
      </c>
      <c r="G2284" s="14">
        <f t="shared" si="41"/>
        <v>-5700</v>
      </c>
      <c r="H2284" s="1236"/>
    </row>
    <row r="2285" spans="1:8" x14ac:dyDescent="0.25">
      <c r="A2285" s="112">
        <v>44711</v>
      </c>
      <c r="B2285" s="21" t="s">
        <v>7741</v>
      </c>
      <c r="C2285" s="13" t="s">
        <v>5680</v>
      </c>
      <c r="D2285" s="764"/>
      <c r="E2285" s="22"/>
      <c r="F2285" s="19">
        <v>74800</v>
      </c>
      <c r="G2285" s="14">
        <f t="shared" si="41"/>
        <v>-74800</v>
      </c>
      <c r="H2285" s="1236"/>
    </row>
    <row r="2286" spans="1:8" x14ac:dyDescent="0.25">
      <c r="A2286" s="112">
        <v>44711</v>
      </c>
      <c r="B2286" s="21" t="s">
        <v>7553</v>
      </c>
      <c r="C2286" s="13" t="s">
        <v>7240</v>
      </c>
      <c r="D2286" s="764"/>
      <c r="E2286" s="22"/>
      <c r="F2286" s="19">
        <v>50320</v>
      </c>
      <c r="G2286" s="14">
        <f t="shared" si="41"/>
        <v>-50320</v>
      </c>
      <c r="H2286" s="1236" t="s">
        <v>7895</v>
      </c>
    </row>
    <row r="2287" spans="1:8" x14ac:dyDescent="0.25">
      <c r="A2287" s="112">
        <v>44711</v>
      </c>
      <c r="B2287" s="21" t="s">
        <v>7655</v>
      </c>
      <c r="C2287" s="13" t="s">
        <v>7240</v>
      </c>
      <c r="D2287" s="764"/>
      <c r="E2287" s="22"/>
      <c r="F2287" s="19">
        <v>8180</v>
      </c>
      <c r="G2287" s="14">
        <f t="shared" si="41"/>
        <v>-8180</v>
      </c>
      <c r="H2287" s="1236"/>
    </row>
    <row r="2288" spans="1:8" x14ac:dyDescent="0.25">
      <c r="A2288" s="112">
        <v>44711</v>
      </c>
      <c r="B2288" s="21" t="s">
        <v>7810</v>
      </c>
      <c r="C2288" s="13" t="s">
        <v>7240</v>
      </c>
      <c r="D2288" s="764"/>
      <c r="E2288" s="22"/>
      <c r="F2288" s="19">
        <v>17000</v>
      </c>
      <c r="G2288" s="14">
        <f t="shared" si="41"/>
        <v>-17000</v>
      </c>
      <c r="H2288" s="123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6" t="s">
        <v>1156</v>
      </c>
    </row>
    <row r="2292" spans="1:8" x14ac:dyDescent="0.25">
      <c r="A2292" s="112">
        <v>44712</v>
      </c>
      <c r="B2292" s="21" t="s">
        <v>6407</v>
      </c>
      <c r="C2292" s="13" t="s">
        <v>3010</v>
      </c>
      <c r="D2292" s="764"/>
      <c r="E2292" s="22"/>
      <c r="F2292" s="19">
        <v>28567</v>
      </c>
      <c r="G2292" s="14">
        <f t="shared" si="41"/>
        <v>-28567</v>
      </c>
      <c r="H2292" s="1236"/>
    </row>
    <row r="2293" spans="1:8" x14ac:dyDescent="0.25">
      <c r="A2293" s="112">
        <v>44712</v>
      </c>
      <c r="B2293" s="21" t="s">
        <v>6509</v>
      </c>
      <c r="C2293" s="13" t="s">
        <v>3010</v>
      </c>
      <c r="D2293" s="764"/>
      <c r="E2293" s="22"/>
      <c r="F2293" s="19">
        <v>3053</v>
      </c>
      <c r="G2293" s="14">
        <f t="shared" si="41"/>
        <v>-3053</v>
      </c>
      <c r="H2293" s="123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40" t="s">
        <v>7988</v>
      </c>
    </row>
    <row r="2301" spans="1:8" x14ac:dyDescent="0.25">
      <c r="A2301" s="112">
        <v>44726</v>
      </c>
      <c r="B2301" s="21" t="s">
        <v>7914</v>
      </c>
      <c r="C2301" s="13" t="s">
        <v>166</v>
      </c>
      <c r="D2301" s="764"/>
      <c r="E2301" s="22"/>
      <c r="F2301" s="19">
        <v>132000</v>
      </c>
      <c r="G2301" s="14">
        <f t="shared" si="41"/>
        <v>-132000</v>
      </c>
      <c r="H2301" s="1240"/>
    </row>
    <row r="2302" spans="1:8" x14ac:dyDescent="0.25">
      <c r="A2302" s="112">
        <v>44726</v>
      </c>
      <c r="B2302" s="21" t="s">
        <v>7914</v>
      </c>
      <c r="C2302" s="13" t="s">
        <v>166</v>
      </c>
      <c r="D2302" s="764"/>
      <c r="E2302" s="22"/>
      <c r="F2302" s="19">
        <v>151650</v>
      </c>
      <c r="G2302" s="14">
        <f t="shared" si="41"/>
        <v>-151650</v>
      </c>
      <c r="H2302" s="1240"/>
    </row>
    <row r="2303" spans="1:8" x14ac:dyDescent="0.25">
      <c r="A2303" s="112">
        <v>44726</v>
      </c>
      <c r="B2303" s="21" t="s">
        <v>7914</v>
      </c>
      <c r="C2303" s="13" t="s">
        <v>166</v>
      </c>
      <c r="D2303" s="764"/>
      <c r="E2303" s="22"/>
      <c r="F2303" s="19">
        <f>500000-F2302-F2301-F2300</f>
        <v>60560</v>
      </c>
      <c r="G2303" s="14">
        <f t="shared" si="41"/>
        <v>-60560</v>
      </c>
      <c r="H2303" s="1240"/>
    </row>
    <row r="2304" spans="1:8" ht="15.75" customHeight="1" x14ac:dyDescent="0.25">
      <c r="A2304" s="112">
        <v>44726</v>
      </c>
      <c r="B2304" s="21" t="s">
        <v>2932</v>
      </c>
      <c r="C2304" s="13" t="s">
        <v>161</v>
      </c>
      <c r="D2304" s="764"/>
      <c r="E2304" s="22"/>
      <c r="F2304" s="19">
        <v>21337</v>
      </c>
      <c r="G2304" s="14">
        <f t="shared" si="41"/>
        <v>-21337</v>
      </c>
      <c r="H2304" s="1242" t="s">
        <v>7957</v>
      </c>
    </row>
    <row r="2305" spans="1:8" ht="15.75" customHeight="1" x14ac:dyDescent="0.25">
      <c r="A2305" s="112">
        <v>44726</v>
      </c>
      <c r="B2305" s="21" t="s">
        <v>7728</v>
      </c>
      <c r="C2305" s="13" t="s">
        <v>161</v>
      </c>
      <c r="D2305" s="764"/>
      <c r="E2305" s="22"/>
      <c r="F2305" s="19">
        <v>44651</v>
      </c>
      <c r="G2305" s="14">
        <f t="shared" si="41"/>
        <v>-44651</v>
      </c>
      <c r="H2305" s="1242"/>
    </row>
    <row r="2306" spans="1:8" ht="15.75" customHeight="1" x14ac:dyDescent="0.25">
      <c r="A2306" s="112">
        <v>44726</v>
      </c>
      <c r="B2306" s="21" t="s">
        <v>7741</v>
      </c>
      <c r="C2306" s="13" t="s">
        <v>161</v>
      </c>
      <c r="D2306" s="764"/>
      <c r="E2306" s="22"/>
      <c r="F2306" s="19">
        <v>33179</v>
      </c>
      <c r="G2306" s="14">
        <f t="shared" si="41"/>
        <v>-33179</v>
      </c>
      <c r="H2306" s="1242"/>
    </row>
    <row r="2307" spans="1:8" ht="16.5" customHeight="1" x14ac:dyDescent="0.25">
      <c r="A2307" s="112">
        <v>44726</v>
      </c>
      <c r="B2307" s="21" t="s">
        <v>7810</v>
      </c>
      <c r="C2307" s="13" t="s">
        <v>161</v>
      </c>
      <c r="D2307" s="764"/>
      <c r="E2307" s="22"/>
      <c r="F2307" s="19">
        <v>58530</v>
      </c>
      <c r="G2307" s="14">
        <f t="shared" si="41"/>
        <v>-58530</v>
      </c>
      <c r="H2307" s="124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8" t="s">
        <v>8530</v>
      </c>
    </row>
    <row r="2433" spans="1:8" x14ac:dyDescent="0.25">
      <c r="A2433" s="112">
        <v>44859</v>
      </c>
      <c r="B2433" s="21" t="s">
        <v>8068</v>
      </c>
      <c r="C2433" s="13" t="s">
        <v>166</v>
      </c>
      <c r="D2433" s="764"/>
      <c r="E2433" s="22"/>
      <c r="F2433" s="19">
        <v>31200</v>
      </c>
      <c r="G2433" s="14">
        <f t="shared" si="47"/>
        <v>-31200</v>
      </c>
      <c r="H2433" s="1228"/>
    </row>
    <row r="2434" spans="1:8" x14ac:dyDescent="0.25">
      <c r="A2434" s="112">
        <v>44859</v>
      </c>
      <c r="B2434" s="21" t="s">
        <v>8547</v>
      </c>
      <c r="C2434" s="13" t="s">
        <v>166</v>
      </c>
      <c r="D2434" s="764"/>
      <c r="E2434" s="22"/>
      <c r="F2434" s="19">
        <v>109718</v>
      </c>
      <c r="G2434" s="14">
        <f t="shared" si="47"/>
        <v>-109718</v>
      </c>
      <c r="H2434" s="1228"/>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37" t="s">
        <v>8542</v>
      </c>
    </row>
    <row r="2439" spans="1:8" x14ac:dyDescent="0.25">
      <c r="A2439" s="112">
        <v>44860</v>
      </c>
      <c r="B2439" s="21" t="s">
        <v>6503</v>
      </c>
      <c r="C2439" s="13" t="s">
        <v>2195</v>
      </c>
      <c r="D2439" s="764"/>
      <c r="E2439" s="22"/>
      <c r="F2439" s="19">
        <v>23920</v>
      </c>
      <c r="G2439" s="14">
        <f t="shared" si="47"/>
        <v>-23920</v>
      </c>
      <c r="H2439" s="1237"/>
    </row>
    <row r="2440" spans="1:8" x14ac:dyDescent="0.25">
      <c r="A2440" s="112">
        <v>44860</v>
      </c>
      <c r="B2440" s="21" t="s">
        <v>8547</v>
      </c>
      <c r="C2440" s="13" t="s">
        <v>2195</v>
      </c>
      <c r="D2440" s="764"/>
      <c r="E2440" s="22"/>
      <c r="F2440" s="19">
        <v>11080</v>
      </c>
      <c r="G2440" s="14">
        <f t="shared" si="47"/>
        <v>-11080</v>
      </c>
      <c r="H2440" s="1237"/>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4" t="s">
        <v>8615</v>
      </c>
    </row>
    <row r="2462" spans="1:8" x14ac:dyDescent="0.25">
      <c r="A2462" s="112">
        <v>44872</v>
      </c>
      <c r="B2462" s="21" t="s">
        <v>7810</v>
      </c>
      <c r="C2462" s="13" t="s">
        <v>162</v>
      </c>
      <c r="D2462" s="764"/>
      <c r="E2462" s="22"/>
      <c r="F2462" s="19">
        <v>35000</v>
      </c>
      <c r="G2462" s="14">
        <f t="shared" si="47"/>
        <v>-35000</v>
      </c>
      <c r="H2462" s="1224"/>
    </row>
    <row r="2463" spans="1:8" x14ac:dyDescent="0.25">
      <c r="A2463" s="112">
        <v>44872</v>
      </c>
      <c r="B2463" s="21" t="s">
        <v>7914</v>
      </c>
      <c r="C2463" s="13" t="s">
        <v>162</v>
      </c>
      <c r="D2463" s="764"/>
      <c r="E2463" s="22"/>
      <c r="F2463" s="19">
        <v>26000</v>
      </c>
      <c r="G2463" s="14">
        <f t="shared" si="47"/>
        <v>-26000</v>
      </c>
      <c r="H2463" s="1224"/>
    </row>
    <row r="2464" spans="1:8" x14ac:dyDescent="0.25">
      <c r="A2464" s="112">
        <v>44872</v>
      </c>
      <c r="B2464" s="21" t="s">
        <v>8068</v>
      </c>
      <c r="C2464" s="13" t="s">
        <v>162</v>
      </c>
      <c r="D2464" s="764"/>
      <c r="E2464" s="22"/>
      <c r="F2464" s="19">
        <v>32000</v>
      </c>
      <c r="G2464" s="14">
        <f t="shared" si="47"/>
        <v>-32000</v>
      </c>
      <c r="H2464" s="122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4" t="s">
        <v>8664</v>
      </c>
    </row>
    <row r="2479" spans="1:8" x14ac:dyDescent="0.25">
      <c r="A2479" s="112">
        <v>44882</v>
      </c>
      <c r="B2479" s="21" t="s">
        <v>8034</v>
      </c>
      <c r="C2479" s="13" t="s">
        <v>161</v>
      </c>
      <c r="D2479" s="764"/>
      <c r="E2479" s="22"/>
      <c r="F2479" s="19">
        <v>60000</v>
      </c>
      <c r="G2479" s="14">
        <f t="shared" si="48"/>
        <v>-60000</v>
      </c>
      <c r="H2479" s="1224"/>
    </row>
    <row r="2480" spans="1:8" x14ac:dyDescent="0.25">
      <c r="A2480" s="112">
        <v>44882</v>
      </c>
      <c r="B2480" s="21" t="s">
        <v>7810</v>
      </c>
      <c r="C2480" s="13" t="s">
        <v>161</v>
      </c>
      <c r="D2480" s="764"/>
      <c r="E2480" s="22"/>
      <c r="F2480" s="19">
        <v>95</v>
      </c>
      <c r="G2480" s="14">
        <f t="shared" si="48"/>
        <v>-95</v>
      </c>
      <c r="H2480" s="1224" t="s">
        <v>4976</v>
      </c>
    </row>
    <row r="2481" spans="1:8" x14ac:dyDescent="0.25">
      <c r="A2481" s="112">
        <v>44882</v>
      </c>
      <c r="B2481" s="21" t="s">
        <v>8034</v>
      </c>
      <c r="C2481" s="13" t="s">
        <v>161</v>
      </c>
      <c r="D2481" s="764"/>
      <c r="E2481" s="22"/>
      <c r="F2481" s="19">
        <v>383</v>
      </c>
      <c r="G2481" s="14">
        <f t="shared" si="48"/>
        <v>-383</v>
      </c>
      <c r="H2481" s="1224"/>
    </row>
    <row r="2482" spans="1:8" x14ac:dyDescent="0.25">
      <c r="A2482" s="112">
        <v>44882</v>
      </c>
      <c r="B2482" s="21" t="s">
        <v>7914</v>
      </c>
      <c r="C2482" s="13" t="s">
        <v>8384</v>
      </c>
      <c r="D2482" s="764"/>
      <c r="E2482" s="22"/>
      <c r="F2482" s="19">
        <v>100000</v>
      </c>
      <c r="G2482" s="14">
        <f t="shared" si="48"/>
        <v>-100000</v>
      </c>
      <c r="H2482" s="1245" t="s">
        <v>8623</v>
      </c>
    </row>
    <row r="2483" spans="1:8" x14ac:dyDescent="0.25">
      <c r="A2483" s="112">
        <v>44882</v>
      </c>
      <c r="B2483" s="21" t="s">
        <v>8034</v>
      </c>
      <c r="C2483" s="13" t="s">
        <v>8384</v>
      </c>
      <c r="D2483" s="764"/>
      <c r="E2483" s="22"/>
      <c r="F2483" s="19">
        <v>100000</v>
      </c>
      <c r="G2483" s="14">
        <f t="shared" si="48"/>
        <v>-100000</v>
      </c>
      <c r="H2483" s="1245"/>
    </row>
    <row r="2484" spans="1:8" x14ac:dyDescent="0.25">
      <c r="A2484" s="112">
        <v>44882</v>
      </c>
      <c r="B2484" s="21" t="s">
        <v>8547</v>
      </c>
      <c r="C2484" s="13" t="s">
        <v>8384</v>
      </c>
      <c r="D2484" s="764"/>
      <c r="E2484" s="22"/>
      <c r="F2484" s="19">
        <v>200000</v>
      </c>
      <c r="G2484" s="14">
        <f t="shared" si="48"/>
        <v>-200000</v>
      </c>
      <c r="H2484" s="1245"/>
    </row>
    <row r="2485" spans="1:8" x14ac:dyDescent="0.25">
      <c r="A2485" s="112">
        <v>44882</v>
      </c>
      <c r="B2485" s="21" t="s">
        <v>8521</v>
      </c>
      <c r="C2485" s="13" t="s">
        <v>8384</v>
      </c>
      <c r="D2485" s="764"/>
      <c r="E2485" s="22"/>
      <c r="F2485" s="19">
        <v>100000</v>
      </c>
      <c r="G2485" s="14">
        <f t="shared" si="48"/>
        <v>-100000</v>
      </c>
      <c r="H2485" s="124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6" t="s">
        <v>8709</v>
      </c>
    </row>
    <row r="2501" spans="1:8" x14ac:dyDescent="0.25">
      <c r="A2501" s="112">
        <v>44888</v>
      </c>
      <c r="B2501" s="21" t="s">
        <v>7946</v>
      </c>
      <c r="C2501" s="13" t="s">
        <v>180</v>
      </c>
      <c r="D2501" s="764"/>
      <c r="E2501" s="22"/>
      <c r="F2501" s="19">
        <v>28000</v>
      </c>
      <c r="G2501" s="14">
        <f t="shared" si="48"/>
        <v>-28000</v>
      </c>
      <c r="H2501" s="1236"/>
    </row>
    <row r="2502" spans="1:8" x14ac:dyDescent="0.25">
      <c r="A2502" s="112">
        <v>44888</v>
      </c>
      <c r="B2502" s="21" t="s">
        <v>8034</v>
      </c>
      <c r="C2502" s="13" t="s">
        <v>180</v>
      </c>
      <c r="D2502" s="764"/>
      <c r="E2502" s="22"/>
      <c r="F2502" s="19">
        <v>100000</v>
      </c>
      <c r="G2502" s="14">
        <f t="shared" si="48"/>
        <v>-100000</v>
      </c>
      <c r="H2502" s="123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35" t="s">
        <v>8623</v>
      </c>
    </row>
    <row r="2516" spans="1:8" x14ac:dyDescent="0.25">
      <c r="A2516" s="112">
        <v>44889</v>
      </c>
      <c r="B2516" s="21" t="s">
        <v>8034</v>
      </c>
      <c r="C2516" s="13" t="s">
        <v>8384</v>
      </c>
      <c r="D2516" s="764"/>
      <c r="E2516" s="22"/>
      <c r="F2516" s="19">
        <v>50117</v>
      </c>
      <c r="G2516" s="14">
        <f t="shared" si="48"/>
        <v>-50117</v>
      </c>
      <c r="H2516" s="1235"/>
    </row>
    <row r="2517" spans="1:8" x14ac:dyDescent="0.25">
      <c r="A2517" s="112">
        <v>44889</v>
      </c>
      <c r="B2517" s="21" t="s">
        <v>8068</v>
      </c>
      <c r="C2517" s="13" t="s">
        <v>8384</v>
      </c>
      <c r="D2517" s="764"/>
      <c r="E2517" s="22"/>
      <c r="F2517" s="19">
        <v>13496</v>
      </c>
      <c r="G2517" s="14">
        <f t="shared" si="48"/>
        <v>-13496</v>
      </c>
      <c r="H2517" s="1235"/>
    </row>
    <row r="2518" spans="1:8" x14ac:dyDescent="0.25">
      <c r="A2518" s="112">
        <v>44889</v>
      </c>
      <c r="B2518" s="21" t="s">
        <v>8547</v>
      </c>
      <c r="C2518" s="13" t="s">
        <v>8384</v>
      </c>
      <c r="D2518" s="764"/>
      <c r="E2518" s="22"/>
      <c r="F2518" s="19">
        <v>115599</v>
      </c>
      <c r="G2518" s="14">
        <f t="shared" si="48"/>
        <v>-115599</v>
      </c>
      <c r="H2518" s="1235"/>
    </row>
    <row r="2519" spans="1:8" x14ac:dyDescent="0.25">
      <c r="A2519" s="112">
        <v>44889</v>
      </c>
      <c r="B2519" s="21" t="s">
        <v>8521</v>
      </c>
      <c r="C2519" s="13" t="s">
        <v>8384</v>
      </c>
      <c r="D2519" s="764"/>
      <c r="E2519" s="22"/>
      <c r="F2519" s="19">
        <v>72562</v>
      </c>
      <c r="G2519" s="14">
        <f t="shared" si="48"/>
        <v>-72562</v>
      </c>
      <c r="H2519" s="1235"/>
    </row>
    <row r="2520" spans="1:8" x14ac:dyDescent="0.25">
      <c r="A2520" s="112">
        <v>44889</v>
      </c>
      <c r="B2520" s="21" t="s">
        <v>8645</v>
      </c>
      <c r="C2520" s="13" t="s">
        <v>8384</v>
      </c>
      <c r="D2520" s="764"/>
      <c r="E2520" s="22"/>
      <c r="F2520" s="19">
        <f>500000-F2519-F2518-F2517-F2516-F2515</f>
        <v>197007</v>
      </c>
      <c r="G2520" s="14">
        <f t="shared" si="48"/>
        <v>-197007</v>
      </c>
      <c r="H2520" s="1235"/>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9" t="s">
        <v>8812</v>
      </c>
    </row>
    <row r="2546" spans="1:8" x14ac:dyDescent="0.25">
      <c r="A2546" s="112">
        <v>44902</v>
      </c>
      <c r="B2546" s="10" t="s">
        <v>8329</v>
      </c>
      <c r="C2546" s="11" t="s">
        <v>2195</v>
      </c>
      <c r="F2546" s="9">
        <v>39210</v>
      </c>
      <c r="G2546" s="6">
        <f t="shared" si="48"/>
        <v>-39210</v>
      </c>
      <c r="H2546" s="1269"/>
    </row>
    <row r="2547" spans="1:8" x14ac:dyDescent="0.25">
      <c r="A2547" s="112">
        <v>44902</v>
      </c>
      <c r="B2547" s="10" t="s">
        <v>8547</v>
      </c>
      <c r="C2547" s="11" t="s">
        <v>2195</v>
      </c>
      <c r="F2547" s="9">
        <v>18450</v>
      </c>
      <c r="G2547" s="6">
        <f t="shared" si="48"/>
        <v>-18450</v>
      </c>
      <c r="H2547" s="1269"/>
    </row>
    <row r="2548" spans="1:8" x14ac:dyDescent="0.25">
      <c r="A2548" s="112">
        <v>44902</v>
      </c>
      <c r="B2548" s="10" t="s">
        <v>8645</v>
      </c>
      <c r="C2548" s="11" t="s">
        <v>2195</v>
      </c>
      <c r="F2548" s="9">
        <v>80000</v>
      </c>
      <c r="G2548" s="6">
        <f t="shared" si="48"/>
        <v>-80000</v>
      </c>
      <c r="H2548" s="1269"/>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4" t="s">
        <v>8839</v>
      </c>
    </row>
    <row r="2556" spans="1:8" x14ac:dyDescent="0.25">
      <c r="A2556" s="112">
        <v>44907</v>
      </c>
      <c r="B2556" s="742" t="s">
        <v>3945</v>
      </c>
      <c r="C2556" s="749" t="s">
        <v>437</v>
      </c>
      <c r="D2556" s="777"/>
      <c r="E2556" s="750"/>
      <c r="F2556" s="751">
        <v>68000</v>
      </c>
      <c r="G2556" s="752">
        <f t="shared" si="48"/>
        <v>-68000</v>
      </c>
      <c r="H2556" s="1244"/>
    </row>
    <row r="2557" spans="1:8" x14ac:dyDescent="0.25">
      <c r="A2557" s="112">
        <v>44907</v>
      </c>
      <c r="B2557" s="742" t="s">
        <v>1399</v>
      </c>
      <c r="C2557" s="749" t="s">
        <v>437</v>
      </c>
      <c r="D2557" s="777"/>
      <c r="E2557" s="750"/>
      <c r="F2557" s="751">
        <v>7600</v>
      </c>
      <c r="G2557" s="752">
        <f t="shared" si="48"/>
        <v>-7600</v>
      </c>
      <c r="H2557" s="124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8" t="s">
        <v>8857</v>
      </c>
    </row>
    <row r="2566" spans="1:8" x14ac:dyDescent="0.25">
      <c r="A2566" s="112">
        <v>44910</v>
      </c>
      <c r="B2566" s="742" t="s">
        <v>6503</v>
      </c>
      <c r="C2566" s="749" t="s">
        <v>164</v>
      </c>
      <c r="D2566" s="777"/>
      <c r="E2566" s="750"/>
      <c r="F2566" s="751">
        <v>9328</v>
      </c>
      <c r="G2566" s="752">
        <f t="shared" si="48"/>
        <v>-9328</v>
      </c>
      <c r="H2566" s="1268"/>
    </row>
    <row r="2567" spans="1:8" x14ac:dyDescent="0.25">
      <c r="A2567" s="112">
        <v>44910</v>
      </c>
      <c r="B2567" s="742" t="s">
        <v>7065</v>
      </c>
      <c r="C2567" s="749" t="s">
        <v>164</v>
      </c>
      <c r="D2567" s="777"/>
      <c r="E2567" s="750"/>
      <c r="F2567" s="751">
        <v>247</v>
      </c>
      <c r="G2567" s="752">
        <f t="shared" si="48"/>
        <v>-247</v>
      </c>
      <c r="H2567" s="1268"/>
    </row>
    <row r="2568" spans="1:8" x14ac:dyDescent="0.25">
      <c r="A2568" s="112">
        <v>44910</v>
      </c>
      <c r="B2568" s="742" t="s">
        <v>1399</v>
      </c>
      <c r="C2568" s="749" t="s">
        <v>164</v>
      </c>
      <c r="D2568" s="777"/>
      <c r="E2568" s="750"/>
      <c r="F2568" s="751">
        <v>23076</v>
      </c>
      <c r="G2568" s="752">
        <f t="shared" si="48"/>
        <v>-23076</v>
      </c>
      <c r="H2568" s="126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7" t="s">
        <v>8884</v>
      </c>
    </row>
    <row r="2574" spans="1:8" x14ac:dyDescent="0.25">
      <c r="A2574" s="112">
        <v>44914</v>
      </c>
      <c r="B2574" s="742" t="s">
        <v>6509</v>
      </c>
      <c r="C2574" s="749" t="s">
        <v>3010</v>
      </c>
      <c r="D2574" s="777"/>
      <c r="E2574" s="750"/>
      <c r="F2574" s="751">
        <v>11000</v>
      </c>
      <c r="G2574" s="752">
        <f t="shared" si="48"/>
        <v>-11000</v>
      </c>
      <c r="H2574" s="1267"/>
    </row>
    <row r="2575" spans="1:8" x14ac:dyDescent="0.25">
      <c r="A2575" s="112">
        <v>44914</v>
      </c>
      <c r="B2575" s="742" t="s">
        <v>8034</v>
      </c>
      <c r="C2575" s="749" t="s">
        <v>3010</v>
      </c>
      <c r="D2575" s="777"/>
      <c r="E2575" s="750"/>
      <c r="F2575" s="751">
        <v>25000</v>
      </c>
      <c r="G2575" s="752">
        <f t="shared" si="48"/>
        <v>-25000</v>
      </c>
      <c r="H2575" s="126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3" t="s">
        <v>8977</v>
      </c>
    </row>
    <row r="2607" spans="1:8" x14ac:dyDescent="0.25">
      <c r="A2607" s="112">
        <v>44933</v>
      </c>
      <c r="B2607" s="21" t="s">
        <v>7914</v>
      </c>
      <c r="C2607" s="13" t="s">
        <v>8445</v>
      </c>
      <c r="D2607" s="764"/>
      <c r="E2607" s="22"/>
      <c r="F2607" s="19">
        <v>42000</v>
      </c>
      <c r="G2607" s="14">
        <f t="shared" si="48"/>
        <v>-42000</v>
      </c>
      <c r="H2607" s="1175"/>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9" t="s">
        <v>9022</v>
      </c>
    </row>
    <row r="2616" spans="1:8" x14ac:dyDescent="0.25">
      <c r="A2616" s="112">
        <v>44942</v>
      </c>
      <c r="B2616" s="21" t="s">
        <v>7914</v>
      </c>
      <c r="C2616" s="13" t="s">
        <v>166</v>
      </c>
      <c r="D2616" s="764"/>
      <c r="E2616" s="781"/>
      <c r="F2616" s="141">
        <v>25000</v>
      </c>
      <c r="G2616" s="782">
        <f t="shared" si="48"/>
        <v>-25000</v>
      </c>
      <c r="H2616" s="1170"/>
    </row>
    <row r="2617" spans="1:8" x14ac:dyDescent="0.25">
      <c r="A2617" s="112">
        <v>44942</v>
      </c>
      <c r="B2617" s="21" t="s">
        <v>8329</v>
      </c>
      <c r="C2617" s="13" t="s">
        <v>166</v>
      </c>
      <c r="D2617" s="764"/>
      <c r="E2617" s="781"/>
      <c r="F2617" s="141">
        <v>69000</v>
      </c>
      <c r="G2617" s="782">
        <f t="shared" si="48"/>
        <v>-69000</v>
      </c>
      <c r="H2617" s="1170"/>
    </row>
    <row r="2618" spans="1:8" x14ac:dyDescent="0.25">
      <c r="A2618" s="112">
        <v>44942</v>
      </c>
      <c r="B2618" s="21" t="s">
        <v>8547</v>
      </c>
      <c r="C2618" s="13" t="s">
        <v>166</v>
      </c>
      <c r="D2618" s="764"/>
      <c r="E2618" s="781"/>
      <c r="F2618" s="141">
        <v>15282</v>
      </c>
      <c r="G2618" s="782">
        <f t="shared" si="48"/>
        <v>-15282</v>
      </c>
      <c r="H2618" s="1170"/>
    </row>
    <row r="2619" spans="1:8" ht="16.5" thickBot="1" x14ac:dyDescent="0.3">
      <c r="A2619" s="112">
        <v>44942</v>
      </c>
      <c r="B2619" s="21" t="s">
        <v>8521</v>
      </c>
      <c r="C2619" s="13" t="s">
        <v>166</v>
      </c>
      <c r="D2619" s="764"/>
      <c r="E2619" s="781"/>
      <c r="F2619" s="784">
        <v>47891</v>
      </c>
      <c r="G2619" s="782">
        <f t="shared" si="48"/>
        <v>-47891</v>
      </c>
      <c r="H2619" s="1171"/>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3" t="s">
        <v>9063</v>
      </c>
    </row>
    <row r="2626" spans="1:8" x14ac:dyDescent="0.25">
      <c r="A2626" s="112">
        <v>44949</v>
      </c>
      <c r="B2626" s="21" t="s">
        <v>8329</v>
      </c>
      <c r="C2626" s="13" t="s">
        <v>169</v>
      </c>
      <c r="D2626" s="764"/>
      <c r="E2626" s="22"/>
      <c r="F2626" s="19">
        <v>65227</v>
      </c>
      <c r="G2626" s="782">
        <f t="shared" si="48"/>
        <v>-65227</v>
      </c>
      <c r="H2626" s="1175"/>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9" t="s">
        <v>10304</v>
      </c>
    </row>
    <row r="2641" spans="1:8" x14ac:dyDescent="0.25">
      <c r="A2641" s="112">
        <v>44957</v>
      </c>
      <c r="B2641" s="21" t="s">
        <v>8645</v>
      </c>
      <c r="C2641" s="13" t="s">
        <v>7240</v>
      </c>
      <c r="D2641" s="764"/>
      <c r="E2641" s="22"/>
      <c r="F2641" s="19">
        <v>443603</v>
      </c>
      <c r="G2641" s="14">
        <f t="shared" ref="G2641" si="49">E2641-F2641</f>
        <v>-443603</v>
      </c>
      <c r="H2641" s="1171"/>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94" t="s">
        <v>9295</v>
      </c>
      <c r="E2647" s="22">
        <v>56000</v>
      </c>
      <c r="F2647" s="19"/>
      <c r="G2647" s="14">
        <f t="shared" si="48"/>
        <v>56000</v>
      </c>
      <c r="H2647" s="920" t="s">
        <v>9296</v>
      </c>
    </row>
    <row r="2648" spans="1:8" x14ac:dyDescent="0.25">
      <c r="A2648" s="112">
        <v>44965</v>
      </c>
      <c r="B2648" s="21" t="s">
        <v>8034</v>
      </c>
      <c r="C2648" s="13" t="s">
        <v>169</v>
      </c>
      <c r="D2648" s="1195"/>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6" t="s">
        <v>9297</v>
      </c>
    </row>
    <row r="2650" spans="1:8" x14ac:dyDescent="0.25">
      <c r="A2650" s="112">
        <v>44965</v>
      </c>
      <c r="B2650" s="21" t="s">
        <v>8329</v>
      </c>
      <c r="C2650" s="13" t="s">
        <v>169</v>
      </c>
      <c r="D2650" s="764"/>
      <c r="E2650" s="22"/>
      <c r="F2650" s="19">
        <v>10173</v>
      </c>
      <c r="G2650" s="14">
        <f t="shared" si="48"/>
        <v>-10173</v>
      </c>
      <c r="H2650" s="1167"/>
    </row>
    <row r="2651" spans="1:8" x14ac:dyDescent="0.25">
      <c r="A2651" s="112">
        <v>44965</v>
      </c>
      <c r="B2651" s="21" t="s">
        <v>8864</v>
      </c>
      <c r="C2651" s="13" t="s">
        <v>169</v>
      </c>
      <c r="D2651" s="764"/>
      <c r="E2651" s="22"/>
      <c r="F2651" s="19">
        <v>23827</v>
      </c>
      <c r="G2651" s="14">
        <f t="shared" si="48"/>
        <v>-23827</v>
      </c>
      <c r="H2651" s="1168"/>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94" t="s">
        <v>9313</v>
      </c>
      <c r="E2653" s="22">
        <f>6336+15840+24960+43680</f>
        <v>90816</v>
      </c>
      <c r="F2653" s="19"/>
      <c r="G2653" s="14">
        <f t="shared" si="48"/>
        <v>90816</v>
      </c>
      <c r="H2653" s="1199" t="s">
        <v>9314</v>
      </c>
    </row>
    <row r="2654" spans="1:8" x14ac:dyDescent="0.25">
      <c r="A2654" s="112">
        <v>44967</v>
      </c>
      <c r="B2654" s="21" t="s">
        <v>8034</v>
      </c>
      <c r="C2654" s="13" t="s">
        <v>5186</v>
      </c>
      <c r="D2654" s="1195"/>
      <c r="E2654" s="22">
        <f>5032+5596</f>
        <v>10628</v>
      </c>
      <c r="F2654" s="19"/>
      <c r="G2654" s="14">
        <f t="shared" si="48"/>
        <v>10628</v>
      </c>
      <c r="H2654" s="120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94" t="s">
        <v>9338</v>
      </c>
      <c r="E2656" s="22">
        <f>15552+18000</f>
        <v>33552</v>
      </c>
      <c r="F2656" s="19"/>
      <c r="G2656" s="14">
        <f t="shared" si="48"/>
        <v>33552</v>
      </c>
      <c r="H2656" s="1199" t="s">
        <v>9314</v>
      </c>
    </row>
    <row r="2657" spans="1:8" x14ac:dyDescent="0.25">
      <c r="A2657" s="112">
        <v>44967</v>
      </c>
      <c r="B2657" s="21" t="s">
        <v>8329</v>
      </c>
      <c r="C2657" s="13" t="s">
        <v>5186</v>
      </c>
      <c r="D2657" s="1195"/>
      <c r="E2657" s="22">
        <v>28080</v>
      </c>
      <c r="F2657" s="19"/>
      <c r="G2657" s="14">
        <f t="shared" si="48"/>
        <v>28080</v>
      </c>
      <c r="H2657" s="120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3" t="s">
        <v>9339</v>
      </c>
    </row>
    <row r="2675" spans="1:8" x14ac:dyDescent="0.25">
      <c r="A2675" s="112">
        <v>44973</v>
      </c>
      <c r="B2675" s="21" t="s">
        <v>8068</v>
      </c>
      <c r="C2675" s="13" t="s">
        <v>5186</v>
      </c>
      <c r="D2675" s="764"/>
      <c r="E2675" s="22"/>
      <c r="F2675" s="19">
        <v>63132</v>
      </c>
      <c r="G2675" s="14">
        <f t="shared" si="48"/>
        <v>-63132</v>
      </c>
      <c r="H2675" s="1164"/>
    </row>
    <row r="2676" spans="1:8" x14ac:dyDescent="0.25">
      <c r="A2676" s="112">
        <v>44973</v>
      </c>
      <c r="B2676" s="21" t="s">
        <v>8329</v>
      </c>
      <c r="C2676" s="13" t="s">
        <v>5186</v>
      </c>
      <c r="D2676" s="764"/>
      <c r="E2676" s="22"/>
      <c r="F2676" s="19">
        <v>98924</v>
      </c>
      <c r="G2676" s="14">
        <f t="shared" si="48"/>
        <v>-98924</v>
      </c>
      <c r="H2676" s="116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5" t="s">
        <v>9446</v>
      </c>
    </row>
    <row r="2692" spans="1:8" x14ac:dyDescent="0.25">
      <c r="A2692" s="112">
        <v>45001</v>
      </c>
      <c r="B2692" s="21" t="s">
        <v>8521</v>
      </c>
      <c r="C2692" s="13" t="s">
        <v>166</v>
      </c>
      <c r="D2692" s="764"/>
      <c r="E2692" s="22"/>
      <c r="F2692" s="19">
        <v>15069</v>
      </c>
      <c r="G2692" s="14">
        <f t="shared" si="48"/>
        <v>-15069</v>
      </c>
      <c r="H2692" s="1206"/>
    </row>
    <row r="2693" spans="1:8" x14ac:dyDescent="0.25">
      <c r="A2693" s="112">
        <v>45001</v>
      </c>
      <c r="B2693" s="21" t="s">
        <v>8645</v>
      </c>
      <c r="C2693" s="13" t="s">
        <v>166</v>
      </c>
      <c r="D2693" s="764"/>
      <c r="E2693" s="22"/>
      <c r="F2693" s="19">
        <v>848690</v>
      </c>
      <c r="G2693" s="14">
        <f t="shared" si="48"/>
        <v>-848690</v>
      </c>
      <c r="H2693" s="1206"/>
    </row>
    <row r="2694" spans="1:8" x14ac:dyDescent="0.25">
      <c r="A2694" s="112">
        <v>45001</v>
      </c>
      <c r="B2694" s="21" t="s">
        <v>8856</v>
      </c>
      <c r="C2694" s="13" t="s">
        <v>166</v>
      </c>
      <c r="D2694" s="764"/>
      <c r="E2694" s="22"/>
      <c r="F2694" s="19">
        <v>78000</v>
      </c>
      <c r="G2694" s="14">
        <f t="shared" si="48"/>
        <v>-78000</v>
      </c>
      <c r="H2694" s="1206"/>
    </row>
    <row r="2695" spans="1:8" x14ac:dyDescent="0.25">
      <c r="A2695" s="112">
        <v>45001</v>
      </c>
      <c r="B2695" s="21" t="s">
        <v>8864</v>
      </c>
      <c r="C2695" s="13" t="s">
        <v>166</v>
      </c>
      <c r="D2695" s="764"/>
      <c r="E2695" s="22"/>
      <c r="F2695" s="19">
        <v>115000</v>
      </c>
      <c r="G2695" s="14">
        <f t="shared" si="48"/>
        <v>-115000</v>
      </c>
      <c r="H2695" s="120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1" t="s">
        <v>9467</v>
      </c>
    </row>
    <row r="2699" spans="1:8" x14ac:dyDescent="0.25">
      <c r="A2699" s="112">
        <v>45002</v>
      </c>
      <c r="B2699" s="21" t="s">
        <v>8856</v>
      </c>
      <c r="C2699" s="13" t="s">
        <v>180</v>
      </c>
      <c r="D2699" s="764"/>
      <c r="E2699" s="22"/>
      <c r="F2699" s="19">
        <v>164160</v>
      </c>
      <c r="G2699" s="14">
        <f t="shared" si="48"/>
        <v>-164160</v>
      </c>
      <c r="H2699" s="120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1" t="s">
        <v>8995</v>
      </c>
    </row>
    <row r="2704" spans="1:8" x14ac:dyDescent="0.25">
      <c r="A2704" s="112">
        <v>45005</v>
      </c>
      <c r="B2704" s="21" t="s">
        <v>8645</v>
      </c>
      <c r="C2704" s="13" t="s">
        <v>8384</v>
      </c>
      <c r="D2704" s="764"/>
      <c r="E2704" s="22"/>
      <c r="F2704" s="19">
        <v>371446</v>
      </c>
      <c r="G2704" s="14">
        <f t="shared" si="53"/>
        <v>-371446</v>
      </c>
      <c r="H2704" s="120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2" t="s">
        <v>9271</v>
      </c>
      <c r="E2716" s="22">
        <v>28496</v>
      </c>
      <c r="F2716" s="19"/>
      <c r="G2716" s="14">
        <f t="shared" si="53"/>
        <v>28496</v>
      </c>
      <c r="H2716" s="1199" t="s">
        <v>9314</v>
      </c>
    </row>
    <row r="2717" spans="1:8" x14ac:dyDescent="0.25">
      <c r="A2717" s="112">
        <v>45019</v>
      </c>
      <c r="B2717" s="21" t="s">
        <v>3945</v>
      </c>
      <c r="C2717" s="13" t="s">
        <v>8384</v>
      </c>
      <c r="D2717" s="1223"/>
      <c r="E2717" s="22">
        <v>8745</v>
      </c>
      <c r="F2717" s="19"/>
      <c r="G2717" s="14">
        <f t="shared" si="53"/>
        <v>8745</v>
      </c>
      <c r="H2717" s="120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94" t="s">
        <v>9590</v>
      </c>
      <c r="E2721" s="22">
        <v>20000</v>
      </c>
      <c r="F2721" s="19"/>
      <c r="G2721" s="14">
        <f t="shared" si="53"/>
        <v>20000</v>
      </c>
      <c r="H2721" s="1199" t="s">
        <v>9314</v>
      </c>
    </row>
    <row r="2722" spans="1:8" x14ac:dyDescent="0.25">
      <c r="A2722" s="112">
        <v>45024</v>
      </c>
      <c r="B2722" s="21" t="s">
        <v>8034</v>
      </c>
      <c r="C2722" s="13" t="s">
        <v>5186</v>
      </c>
      <c r="D2722" s="1195"/>
      <c r="E2722" s="22">
        <v>15000</v>
      </c>
      <c r="F2722" s="19"/>
      <c r="G2722" s="14">
        <f t="shared" si="53"/>
        <v>15000</v>
      </c>
      <c r="H2722" s="120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4" t="s">
        <v>12241</v>
      </c>
    </row>
    <row r="2726" spans="1:8" x14ac:dyDescent="0.25">
      <c r="A2726" s="112">
        <v>45026</v>
      </c>
      <c r="B2726" s="21" t="s">
        <v>8329</v>
      </c>
      <c r="C2726" s="13" t="s">
        <v>5186</v>
      </c>
      <c r="D2726" s="764"/>
      <c r="E2726" s="22"/>
      <c r="F2726" s="19">
        <v>20624</v>
      </c>
      <c r="G2726" s="14">
        <f t="shared" si="53"/>
        <v>-20624</v>
      </c>
      <c r="H2726" s="1215"/>
    </row>
    <row r="2727" spans="1:8" x14ac:dyDescent="0.25">
      <c r="A2727" s="112">
        <v>45026</v>
      </c>
      <c r="B2727" s="21" t="s">
        <v>8864</v>
      </c>
      <c r="C2727" s="13" t="s">
        <v>5186</v>
      </c>
      <c r="D2727" s="764"/>
      <c r="E2727" s="22"/>
      <c r="F2727" s="19">
        <v>34826</v>
      </c>
      <c r="G2727" s="14">
        <f t="shared" si="53"/>
        <v>-34826</v>
      </c>
      <c r="H2727" s="1216"/>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88" t="s">
        <v>9644</v>
      </c>
    </row>
    <row r="2732" spans="1:8" ht="15.75" customHeight="1" x14ac:dyDescent="0.25">
      <c r="A2732" s="112">
        <v>45029</v>
      </c>
      <c r="B2732" s="21" t="s">
        <v>7655</v>
      </c>
      <c r="C2732" s="13" t="s">
        <v>5680</v>
      </c>
      <c r="D2732" s="764"/>
      <c r="E2732" s="781"/>
      <c r="F2732" s="141">
        <v>40900</v>
      </c>
      <c r="G2732" s="782">
        <f t="shared" si="53"/>
        <v>-40900</v>
      </c>
      <c r="H2732" s="1189"/>
    </row>
    <row r="2733" spans="1:8" ht="15.75" customHeight="1" x14ac:dyDescent="0.25">
      <c r="A2733" s="112">
        <v>45029</v>
      </c>
      <c r="B2733" s="21" t="s">
        <v>7553</v>
      </c>
      <c r="C2733" s="13" t="s">
        <v>5680</v>
      </c>
      <c r="D2733" s="764"/>
      <c r="E2733" s="781"/>
      <c r="F2733" s="141">
        <v>5400</v>
      </c>
      <c r="G2733" s="782">
        <f t="shared" si="53"/>
        <v>-5400</v>
      </c>
      <c r="H2733" s="1189"/>
    </row>
    <row r="2734" spans="1:8" ht="16.5" thickBot="1" x14ac:dyDescent="0.3">
      <c r="A2734" s="112">
        <v>45029</v>
      </c>
      <c r="B2734" s="21" t="s">
        <v>8645</v>
      </c>
      <c r="C2734" s="13" t="s">
        <v>5680</v>
      </c>
      <c r="D2734" s="764"/>
      <c r="E2734" s="781"/>
      <c r="F2734" s="784">
        <v>40520</v>
      </c>
      <c r="G2734" s="782">
        <f t="shared" si="53"/>
        <v>-40520</v>
      </c>
      <c r="H2734" s="119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88" t="s">
        <v>9644</v>
      </c>
    </row>
    <row r="2737" spans="1:8" x14ac:dyDescent="0.25">
      <c r="A2737" s="112">
        <v>45031</v>
      </c>
      <c r="B2737" s="21" t="s">
        <v>8864</v>
      </c>
      <c r="C2737" s="13" t="s">
        <v>169</v>
      </c>
      <c r="D2737" s="764"/>
      <c r="E2737" s="781"/>
      <c r="F2737" s="141">
        <v>18365</v>
      </c>
      <c r="G2737" s="782">
        <f t="shared" si="53"/>
        <v>-18365</v>
      </c>
      <c r="H2737" s="1189"/>
    </row>
    <row r="2738" spans="1:8" x14ac:dyDescent="0.25">
      <c r="A2738" s="112">
        <v>45031</v>
      </c>
      <c r="B2738" s="21" t="s">
        <v>9397</v>
      </c>
      <c r="C2738" s="13" t="s">
        <v>169</v>
      </c>
      <c r="D2738" s="764"/>
      <c r="E2738" s="781"/>
      <c r="F2738" s="141">
        <v>20500</v>
      </c>
      <c r="G2738" s="782">
        <f t="shared" si="53"/>
        <v>-20500</v>
      </c>
      <c r="H2738" s="1189"/>
    </row>
    <row r="2739" spans="1:8" ht="16.5" thickBot="1" x14ac:dyDescent="0.3">
      <c r="A2739" s="112">
        <v>45031</v>
      </c>
      <c r="B2739" s="21" t="s">
        <v>9397</v>
      </c>
      <c r="C2739" s="13" t="s">
        <v>169</v>
      </c>
      <c r="D2739" s="764"/>
      <c r="E2739" s="781"/>
      <c r="F2739" s="784">
        <v>4135</v>
      </c>
      <c r="G2739" s="782">
        <f t="shared" si="53"/>
        <v>-4135</v>
      </c>
      <c r="H2739" s="119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7" t="s">
        <v>9714</v>
      </c>
    </row>
    <row r="2744" spans="1:8" x14ac:dyDescent="0.25">
      <c r="A2744" s="112">
        <v>45035</v>
      </c>
      <c r="B2744" s="21" t="s">
        <v>8645</v>
      </c>
      <c r="C2744" s="13" t="s">
        <v>8384</v>
      </c>
      <c r="D2744" s="764"/>
      <c r="E2744" s="781"/>
      <c r="F2744" s="141">
        <v>51861</v>
      </c>
      <c r="G2744" s="14">
        <f t="shared" si="54"/>
        <v>-51861</v>
      </c>
      <c r="H2744" s="1218"/>
    </row>
    <row r="2745" spans="1:8" x14ac:dyDescent="0.25">
      <c r="A2745" s="112">
        <v>45035</v>
      </c>
      <c r="B2745" s="21" t="s">
        <v>8864</v>
      </c>
      <c r="C2745" s="13" t="s">
        <v>8384</v>
      </c>
      <c r="D2745" s="764"/>
      <c r="E2745" s="781"/>
      <c r="F2745" s="141">
        <v>17015</v>
      </c>
      <c r="G2745" s="14">
        <f t="shared" si="54"/>
        <v>-17015</v>
      </c>
      <c r="H2745" s="1218"/>
    </row>
    <row r="2746" spans="1:8" x14ac:dyDescent="0.25">
      <c r="A2746" s="112">
        <v>45035</v>
      </c>
      <c r="B2746" s="21" t="s">
        <v>9495</v>
      </c>
      <c r="C2746" s="13" t="s">
        <v>8384</v>
      </c>
      <c r="D2746" s="764"/>
      <c r="E2746" s="781"/>
      <c r="F2746" s="141">
        <v>28496</v>
      </c>
      <c r="G2746" s="14">
        <f t="shared" si="54"/>
        <v>-28496</v>
      </c>
      <c r="H2746" s="1218"/>
    </row>
    <row r="2747" spans="1:8" x14ac:dyDescent="0.25">
      <c r="A2747" s="112">
        <v>45035</v>
      </c>
      <c r="B2747" s="21" t="s">
        <v>9344</v>
      </c>
      <c r="C2747" s="13" t="s">
        <v>8384</v>
      </c>
      <c r="D2747" s="764"/>
      <c r="E2747" s="953"/>
      <c r="F2747" s="146">
        <v>93883</v>
      </c>
      <c r="G2747" s="14">
        <f t="shared" si="54"/>
        <v>-93883</v>
      </c>
      <c r="H2747" s="1219"/>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3" t="s">
        <v>9726</v>
      </c>
    </row>
    <row r="2752" spans="1:8" x14ac:dyDescent="0.25">
      <c r="A2752" s="112">
        <v>45043</v>
      </c>
      <c r="B2752" s="21" t="s">
        <v>8645</v>
      </c>
      <c r="C2752" s="13" t="s">
        <v>8384</v>
      </c>
      <c r="D2752" s="764"/>
      <c r="E2752" s="22"/>
      <c r="F2752" s="19">
        <v>447612</v>
      </c>
      <c r="G2752" s="14">
        <f t="shared" si="54"/>
        <v>-447612</v>
      </c>
      <c r="H2752" s="1204"/>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3" t="s">
        <v>9788</v>
      </c>
    </row>
    <row r="2759" spans="1:8" x14ac:dyDescent="0.25">
      <c r="A2759" s="112">
        <v>45049</v>
      </c>
      <c r="B2759" s="21" t="s">
        <v>9649</v>
      </c>
      <c r="C2759" s="13" t="s">
        <v>8384</v>
      </c>
      <c r="D2759" s="764"/>
      <c r="E2759" s="22"/>
      <c r="F2759" s="19">
        <f>730000-F2758</f>
        <v>235093</v>
      </c>
      <c r="G2759" s="14">
        <f t="shared" si="54"/>
        <v>-235093</v>
      </c>
      <c r="H2759" s="117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3" t="s">
        <v>9836</v>
      </c>
    </row>
    <row r="2769" spans="1:8" ht="16.5" thickBot="1" x14ac:dyDescent="0.3">
      <c r="A2769" s="112">
        <v>45056</v>
      </c>
      <c r="B2769" s="21" t="s">
        <v>9344</v>
      </c>
      <c r="C2769" s="13" t="s">
        <v>169</v>
      </c>
      <c r="D2769" s="764"/>
      <c r="E2769" s="781"/>
      <c r="F2769" s="784">
        <v>124699</v>
      </c>
      <c r="G2769" s="782">
        <f t="shared" si="54"/>
        <v>-124699</v>
      </c>
      <c r="H2769" s="1175"/>
    </row>
    <row r="2770" spans="1:8" x14ac:dyDescent="0.25">
      <c r="A2770" s="112">
        <v>45056</v>
      </c>
      <c r="B2770" s="21" t="s">
        <v>8864</v>
      </c>
      <c r="C2770" s="13" t="s">
        <v>180</v>
      </c>
      <c r="D2770" s="764"/>
      <c r="E2770" s="781"/>
      <c r="F2770" s="783">
        <v>380920</v>
      </c>
      <c r="G2770" s="782">
        <f t="shared" si="54"/>
        <v>-380920</v>
      </c>
      <c r="H2770" s="1173" t="s">
        <v>9837</v>
      </c>
    </row>
    <row r="2771" spans="1:8" ht="16.5" thickBot="1" x14ac:dyDescent="0.3">
      <c r="A2771" s="112">
        <v>45056</v>
      </c>
      <c r="B2771" s="21" t="s">
        <v>9397</v>
      </c>
      <c r="C2771" s="13" t="s">
        <v>180</v>
      </c>
      <c r="D2771" s="764"/>
      <c r="E2771" s="781"/>
      <c r="F2771" s="784">
        <v>192080</v>
      </c>
      <c r="G2771" s="782">
        <f t="shared" si="54"/>
        <v>-192080</v>
      </c>
      <c r="H2771" s="1175"/>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3" t="s">
        <v>12240</v>
      </c>
    </row>
    <row r="2774" spans="1:8" x14ac:dyDescent="0.25">
      <c r="A2774" s="112">
        <v>45056</v>
      </c>
      <c r="B2774" s="21" t="s">
        <v>8864</v>
      </c>
      <c r="C2774" s="13" t="s">
        <v>5186</v>
      </c>
      <c r="D2774" s="764"/>
      <c r="E2774" s="22"/>
      <c r="F2774" s="111">
        <v>150000</v>
      </c>
      <c r="G2774" s="14">
        <f t="shared" si="54"/>
        <v>-150000</v>
      </c>
      <c r="H2774" s="1174"/>
    </row>
    <row r="2775" spans="1:8" x14ac:dyDescent="0.25">
      <c r="A2775" s="112">
        <v>45056</v>
      </c>
      <c r="B2775" s="21" t="s">
        <v>8864</v>
      </c>
      <c r="C2775" s="13" t="s">
        <v>5186</v>
      </c>
      <c r="D2775" s="764"/>
      <c r="E2775" s="22"/>
      <c r="F2775" s="111">
        <v>35000</v>
      </c>
      <c r="G2775" s="14">
        <f t="shared" si="54"/>
        <v>-35000</v>
      </c>
      <c r="H2775" s="1174"/>
    </row>
    <row r="2776" spans="1:8" x14ac:dyDescent="0.25">
      <c r="A2776" s="112">
        <v>45056</v>
      </c>
      <c r="B2776" s="21" t="s">
        <v>8864</v>
      </c>
      <c r="C2776" s="13" t="s">
        <v>5186</v>
      </c>
      <c r="D2776" s="764"/>
      <c r="E2776" s="22"/>
      <c r="F2776" s="111">
        <v>5000</v>
      </c>
      <c r="G2776" s="14">
        <f t="shared" si="54"/>
        <v>-5000</v>
      </c>
      <c r="H2776" s="1175"/>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5" t="s">
        <v>10305</v>
      </c>
    </row>
    <row r="2816" spans="1:8" x14ac:dyDescent="0.25">
      <c r="A2816" s="112">
        <v>45076</v>
      </c>
      <c r="B2816" s="21" t="s">
        <v>8034</v>
      </c>
      <c r="C2816" s="13" t="s">
        <v>7240</v>
      </c>
      <c r="D2816" s="764"/>
      <c r="E2816" s="22"/>
      <c r="F2816" s="19">
        <v>141655</v>
      </c>
      <c r="G2816" s="14">
        <f t="shared" si="54"/>
        <v>-141655</v>
      </c>
      <c r="H2816" s="1206"/>
    </row>
    <row r="2817" spans="1:8" x14ac:dyDescent="0.25">
      <c r="A2817" s="112">
        <v>45076</v>
      </c>
      <c r="B2817" s="21" t="s">
        <v>8329</v>
      </c>
      <c r="C2817" s="13" t="s">
        <v>7240</v>
      </c>
      <c r="D2817" s="764"/>
      <c r="E2817" s="22"/>
      <c r="F2817" s="19">
        <v>27798</v>
      </c>
      <c r="G2817" s="14">
        <f t="shared" si="54"/>
        <v>-27798</v>
      </c>
      <c r="H2817" s="1206"/>
    </row>
    <row r="2818" spans="1:8" x14ac:dyDescent="0.25">
      <c r="A2818" s="112">
        <v>45076</v>
      </c>
      <c r="B2818" s="21" t="s">
        <v>8547</v>
      </c>
      <c r="C2818" s="13" t="s">
        <v>7240</v>
      </c>
      <c r="D2818" s="764"/>
      <c r="E2818" s="22"/>
      <c r="F2818" s="19">
        <v>65342</v>
      </c>
      <c r="G2818" s="14">
        <f t="shared" si="54"/>
        <v>-65342</v>
      </c>
      <c r="H2818" s="1206"/>
    </row>
    <row r="2819" spans="1:8" x14ac:dyDescent="0.25">
      <c r="A2819" s="112">
        <v>45076</v>
      </c>
      <c r="B2819" s="21" t="s">
        <v>8645</v>
      </c>
      <c r="C2819" s="13" t="s">
        <v>7240</v>
      </c>
      <c r="D2819" s="764"/>
      <c r="E2819" s="22"/>
      <c r="F2819" s="19">
        <v>188071</v>
      </c>
      <c r="G2819" s="14">
        <f t="shared" si="54"/>
        <v>-188071</v>
      </c>
      <c r="H2819" s="1206"/>
    </row>
    <row r="2820" spans="1:8" x14ac:dyDescent="0.25">
      <c r="A2820" s="112">
        <v>45076</v>
      </c>
      <c r="B2820" s="21" t="s">
        <v>8856</v>
      </c>
      <c r="C2820" s="13" t="s">
        <v>7240</v>
      </c>
      <c r="D2820" s="764"/>
      <c r="E2820" s="22"/>
      <c r="F2820" s="19">
        <v>3983</v>
      </c>
      <c r="G2820" s="14">
        <f t="shared" si="54"/>
        <v>-3983</v>
      </c>
      <c r="H2820" s="1206"/>
    </row>
    <row r="2821" spans="1:8" x14ac:dyDescent="0.25">
      <c r="A2821" s="112">
        <v>45076</v>
      </c>
      <c r="B2821" s="21" t="s">
        <v>8864</v>
      </c>
      <c r="C2821" s="13" t="s">
        <v>7240</v>
      </c>
      <c r="D2821" s="764"/>
      <c r="E2821" s="22"/>
      <c r="F2821" s="19">
        <v>48076</v>
      </c>
      <c r="G2821" s="14">
        <f t="shared" si="54"/>
        <v>-48076</v>
      </c>
      <c r="H2821" s="1206"/>
    </row>
    <row r="2822" spans="1:8" x14ac:dyDescent="0.25">
      <c r="A2822" s="112">
        <v>45076</v>
      </c>
      <c r="B2822" s="21" t="s">
        <v>9397</v>
      </c>
      <c r="C2822" s="13" t="s">
        <v>7240</v>
      </c>
      <c r="D2822" s="764"/>
      <c r="E2822" s="22"/>
      <c r="F2822" s="19">
        <v>48076</v>
      </c>
      <c r="G2822" s="14">
        <f t="shared" si="54"/>
        <v>-48076</v>
      </c>
      <c r="H2822" s="120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6" t="s">
        <v>10115</v>
      </c>
    </row>
    <row r="2866" spans="1:8" x14ac:dyDescent="0.25">
      <c r="A2866" s="112">
        <v>45086</v>
      </c>
      <c r="B2866" s="21" t="s">
        <v>8034</v>
      </c>
      <c r="C2866" s="13" t="s">
        <v>7465</v>
      </c>
      <c r="D2866" s="764"/>
      <c r="E2866" s="781"/>
      <c r="F2866" s="141">
        <v>176124</v>
      </c>
      <c r="G2866" s="782">
        <f t="shared" ref="G2866:G2933" si="57">E2866-F2866</f>
        <v>-176124</v>
      </c>
      <c r="H2866" s="1177"/>
    </row>
    <row r="2867" spans="1:8" x14ac:dyDescent="0.25">
      <c r="A2867" s="112">
        <v>45086</v>
      </c>
      <c r="B2867" s="21" t="s">
        <v>8329</v>
      </c>
      <c r="C2867" s="13" t="s">
        <v>7465</v>
      </c>
      <c r="D2867" s="764"/>
      <c r="E2867" s="781"/>
      <c r="F2867" s="141">
        <v>265939</v>
      </c>
      <c r="G2867" s="782">
        <f t="shared" si="57"/>
        <v>-265939</v>
      </c>
      <c r="H2867" s="1177"/>
    </row>
    <row r="2868" spans="1:8" x14ac:dyDescent="0.25">
      <c r="A2868" s="112">
        <v>45086</v>
      </c>
      <c r="B2868" s="21" t="s">
        <v>8547</v>
      </c>
      <c r="C2868" s="13" t="s">
        <v>7465</v>
      </c>
      <c r="D2868" s="764"/>
      <c r="E2868" s="781"/>
      <c r="F2868" s="141">
        <v>245863</v>
      </c>
      <c r="G2868" s="782">
        <f t="shared" si="57"/>
        <v>-245863</v>
      </c>
      <c r="H2868" s="1177"/>
    </row>
    <row r="2869" spans="1:8" ht="16.5" thickBot="1" x14ac:dyDescent="0.3">
      <c r="A2869" s="112">
        <v>45086</v>
      </c>
      <c r="B2869" s="21" t="s">
        <v>8864</v>
      </c>
      <c r="C2869" s="13" t="s">
        <v>7465</v>
      </c>
      <c r="D2869" s="764"/>
      <c r="E2869" s="781"/>
      <c r="F2869" s="784">
        <v>201031</v>
      </c>
      <c r="G2869" s="782">
        <f t="shared" si="57"/>
        <v>-201031</v>
      </c>
      <c r="H2869" s="1178"/>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85" t="s">
        <v>10115</v>
      </c>
    </row>
    <row r="2873" spans="1:8" x14ac:dyDescent="0.25">
      <c r="A2873" s="112">
        <v>45089</v>
      </c>
      <c r="B2873" s="21" t="s">
        <v>9649</v>
      </c>
      <c r="C2873" s="13" t="s">
        <v>8384</v>
      </c>
      <c r="D2873" s="764"/>
      <c r="E2873" s="22"/>
      <c r="F2873" s="19">
        <v>100000</v>
      </c>
      <c r="G2873" s="14">
        <f t="shared" si="57"/>
        <v>-100000</v>
      </c>
      <c r="H2873" s="1186"/>
    </row>
    <row r="2874" spans="1:8" x14ac:dyDescent="0.25">
      <c r="A2874" s="112">
        <v>45089</v>
      </c>
      <c r="B2874" s="21" t="s">
        <v>8645</v>
      </c>
      <c r="C2874" s="13" t="s">
        <v>8384</v>
      </c>
      <c r="D2874" s="764"/>
      <c r="E2874" s="22"/>
      <c r="F2874" s="19">
        <v>350000</v>
      </c>
      <c r="G2874" s="14">
        <f t="shared" si="57"/>
        <v>-350000</v>
      </c>
      <c r="H2874" s="118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6" t="s">
        <v>10221</v>
      </c>
    </row>
    <row r="2885" spans="1:8" x14ac:dyDescent="0.25">
      <c r="A2885" s="112">
        <v>45094</v>
      </c>
      <c r="B2885" s="21" t="s">
        <v>9757</v>
      </c>
      <c r="C2885" s="13" t="s">
        <v>180</v>
      </c>
      <c r="D2885" s="764"/>
      <c r="E2885" s="781"/>
      <c r="F2885" s="141">
        <v>49080</v>
      </c>
      <c r="G2885" s="782">
        <f t="shared" si="57"/>
        <v>-49080</v>
      </c>
      <c r="H2885" s="1167"/>
    </row>
    <row r="2886" spans="1:8" x14ac:dyDescent="0.25">
      <c r="A2886" s="112">
        <v>45094</v>
      </c>
      <c r="B2886" s="21" t="s">
        <v>10284</v>
      </c>
      <c r="C2886" s="13" t="s">
        <v>180</v>
      </c>
      <c r="D2886" s="764"/>
      <c r="E2886" s="781"/>
      <c r="F2886" s="146">
        <v>151960</v>
      </c>
      <c r="G2886" s="782">
        <f t="shared" si="57"/>
        <v>-151960</v>
      </c>
      <c r="H2886" s="1167"/>
    </row>
    <row r="2887" spans="1:8" ht="16.5" thickBot="1" x14ac:dyDescent="0.3">
      <c r="A2887" s="112">
        <v>45094</v>
      </c>
      <c r="B2887" s="21" t="s">
        <v>10220</v>
      </c>
      <c r="C2887" s="13" t="s">
        <v>180</v>
      </c>
      <c r="D2887" s="764"/>
      <c r="E2887" s="781"/>
      <c r="F2887" s="784">
        <f>875000-F2886-F2885-F2884</f>
        <v>3960</v>
      </c>
      <c r="G2887" s="782">
        <f t="shared" si="57"/>
        <v>-3960</v>
      </c>
      <c r="H2887" s="1168"/>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6" t="s">
        <v>10244</v>
      </c>
    </row>
    <row r="2900" spans="1:8" x14ac:dyDescent="0.25">
      <c r="A2900" s="112">
        <v>45096</v>
      </c>
      <c r="B2900" s="21" t="s">
        <v>9955</v>
      </c>
      <c r="C2900" s="13" t="s">
        <v>169</v>
      </c>
      <c r="D2900" s="764"/>
      <c r="E2900" s="781"/>
      <c r="F2900" s="151">
        <v>23382</v>
      </c>
      <c r="G2900" s="782">
        <f t="shared" si="57"/>
        <v>-23382</v>
      </c>
      <c r="H2900" s="1167"/>
    </row>
    <row r="2901" spans="1:8" ht="16.5" thickBot="1" x14ac:dyDescent="0.3">
      <c r="A2901" s="112">
        <v>45096</v>
      </c>
      <c r="B2901" s="21" t="s">
        <v>9974</v>
      </c>
      <c r="C2901" s="13" t="s">
        <v>169</v>
      </c>
      <c r="D2901" s="764"/>
      <c r="E2901" s="781"/>
      <c r="F2901" s="295">
        <v>102854</v>
      </c>
      <c r="G2901" s="782">
        <f t="shared" si="57"/>
        <v>-102854</v>
      </c>
      <c r="H2901" s="1168"/>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3" t="s">
        <v>10223</v>
      </c>
    </row>
    <row r="2905" spans="1:8" x14ac:dyDescent="0.25">
      <c r="A2905" s="112">
        <v>45096</v>
      </c>
      <c r="B2905" s="21" t="s">
        <v>6503</v>
      </c>
      <c r="C2905" s="13" t="s">
        <v>164</v>
      </c>
      <c r="D2905" s="764"/>
      <c r="E2905" s="22"/>
      <c r="F2905" s="19">
        <v>1320</v>
      </c>
      <c r="G2905" s="14">
        <f t="shared" si="57"/>
        <v>-1320</v>
      </c>
      <c r="H2905" s="1174"/>
    </row>
    <row r="2906" spans="1:8" x14ac:dyDescent="0.25">
      <c r="A2906" s="112">
        <v>45096</v>
      </c>
      <c r="B2906" s="21" t="s">
        <v>8856</v>
      </c>
      <c r="C2906" s="13" t="s">
        <v>164</v>
      </c>
      <c r="D2906" s="764"/>
      <c r="E2906" s="22"/>
      <c r="F2906" s="19">
        <v>2773</v>
      </c>
      <c r="G2906" s="14">
        <f t="shared" si="57"/>
        <v>-2773</v>
      </c>
      <c r="H2906" s="1174"/>
    </row>
    <row r="2907" spans="1:8" x14ac:dyDescent="0.25">
      <c r="A2907" s="112">
        <v>45096</v>
      </c>
      <c r="B2907" s="21" t="s">
        <v>9344</v>
      </c>
      <c r="C2907" s="13" t="s">
        <v>164</v>
      </c>
      <c r="D2907" s="764"/>
      <c r="E2907" s="22"/>
      <c r="F2907" s="19">
        <v>12911</v>
      </c>
      <c r="G2907" s="14">
        <f t="shared" si="57"/>
        <v>-12911</v>
      </c>
      <c r="H2907" s="1174"/>
    </row>
    <row r="2908" spans="1:8" x14ac:dyDescent="0.25">
      <c r="A2908" s="112">
        <v>45096</v>
      </c>
      <c r="B2908" s="21" t="s">
        <v>9495</v>
      </c>
      <c r="C2908" s="13" t="s">
        <v>164</v>
      </c>
      <c r="D2908" s="764"/>
      <c r="E2908" s="22"/>
      <c r="F2908" s="19">
        <v>3303</v>
      </c>
      <c r="G2908" s="14">
        <f t="shared" si="57"/>
        <v>-3303</v>
      </c>
      <c r="H2908" s="1174"/>
    </row>
    <row r="2909" spans="1:8" x14ac:dyDescent="0.25">
      <c r="A2909" s="112">
        <v>45096</v>
      </c>
      <c r="B2909" s="21" t="s">
        <v>10892</v>
      </c>
      <c r="C2909" s="13" t="s">
        <v>164</v>
      </c>
      <c r="D2909" s="764"/>
      <c r="E2909" s="22"/>
      <c r="F2909" s="19">
        <v>64935</v>
      </c>
      <c r="G2909" s="14">
        <f t="shared" si="57"/>
        <v>-64935</v>
      </c>
      <c r="H2909" s="1174"/>
    </row>
    <row r="2910" spans="1:8" x14ac:dyDescent="0.25">
      <c r="A2910" s="112">
        <v>45096</v>
      </c>
      <c r="B2910" s="21" t="s">
        <v>9955</v>
      </c>
      <c r="C2910" s="13" t="s">
        <v>164</v>
      </c>
      <c r="D2910" s="764"/>
      <c r="E2910" s="22"/>
      <c r="F2910" s="19">
        <v>5073</v>
      </c>
      <c r="G2910" s="14">
        <f t="shared" si="57"/>
        <v>-5073</v>
      </c>
      <c r="H2910" s="1174"/>
    </row>
    <row r="2911" spans="1:8" x14ac:dyDescent="0.25">
      <c r="A2911" s="112">
        <v>45096</v>
      </c>
      <c r="B2911" s="21" t="s">
        <v>9974</v>
      </c>
      <c r="C2911" s="13" t="s">
        <v>164</v>
      </c>
      <c r="D2911" s="764"/>
      <c r="E2911" s="22"/>
      <c r="F2911" s="109">
        <f>100000-F2910-F2909-3485-F2907-F2906-F2905-F2904</f>
        <v>2239</v>
      </c>
      <c r="G2911" s="14">
        <f t="shared" si="57"/>
        <v>-2239</v>
      </c>
      <c r="H2911" s="1175"/>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0" t="s">
        <v>10115</v>
      </c>
    </row>
    <row r="2916" spans="1:8" x14ac:dyDescent="0.25">
      <c r="A2916" s="112">
        <v>45099</v>
      </c>
      <c r="B2916" s="21" t="s">
        <v>9757</v>
      </c>
      <c r="C2916" s="13" t="s">
        <v>8384</v>
      </c>
      <c r="D2916" s="764"/>
      <c r="E2916" s="781"/>
      <c r="F2916" s="213">
        <v>500000</v>
      </c>
      <c r="G2916" s="782">
        <f t="shared" si="57"/>
        <v>-500000</v>
      </c>
      <c r="H2916" s="1181"/>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5" t="s">
        <v>10386</v>
      </c>
    </row>
    <row r="2922" spans="1:8" ht="15.75" customHeight="1" x14ac:dyDescent="0.25">
      <c r="A2922" s="112">
        <v>45104</v>
      </c>
      <c r="B2922" s="21" t="s">
        <v>9397</v>
      </c>
      <c r="C2922" s="13" t="s">
        <v>7240</v>
      </c>
      <c r="D2922" s="764"/>
      <c r="E2922" s="22"/>
      <c r="F2922" s="19">
        <v>116894</v>
      </c>
      <c r="G2922" s="14">
        <f t="shared" si="57"/>
        <v>-116894</v>
      </c>
      <c r="H2922" s="1206"/>
    </row>
    <row r="2923" spans="1:8" x14ac:dyDescent="0.25">
      <c r="A2923" s="112">
        <v>45104</v>
      </c>
      <c r="B2923" s="21"/>
      <c r="C2923" s="13" t="s">
        <v>7240</v>
      </c>
      <c r="D2923" s="764"/>
      <c r="E2923" s="22"/>
      <c r="F2923" s="19">
        <v>13918</v>
      </c>
      <c r="G2923" s="14">
        <f t="shared" si="57"/>
        <v>-13918</v>
      </c>
      <c r="H2923" s="120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1" t="s">
        <v>10313</v>
      </c>
    </row>
    <row r="2930" spans="1:8" x14ac:dyDescent="0.25">
      <c r="A2930" s="112">
        <v>45112</v>
      </c>
      <c r="B2930" s="21" t="s">
        <v>8856</v>
      </c>
      <c r="C2930" s="13" t="s">
        <v>8384</v>
      </c>
      <c r="D2930" s="764"/>
      <c r="E2930" s="22"/>
      <c r="F2930" s="19">
        <v>200000</v>
      </c>
      <c r="G2930" s="14">
        <f t="shared" si="57"/>
        <v>-200000</v>
      </c>
      <c r="H2930" s="1212"/>
    </row>
    <row r="2931" spans="1:8" x14ac:dyDescent="0.25">
      <c r="A2931" s="112">
        <v>45112</v>
      </c>
      <c r="B2931" s="21" t="s">
        <v>9344</v>
      </c>
      <c r="C2931" s="13" t="s">
        <v>8384</v>
      </c>
      <c r="D2931" s="764"/>
      <c r="E2931" s="22"/>
      <c r="F2931" s="19">
        <v>270000</v>
      </c>
      <c r="G2931" s="14">
        <f t="shared" si="57"/>
        <v>-270000</v>
      </c>
      <c r="H2931" s="1212"/>
    </row>
    <row r="2932" spans="1:8" x14ac:dyDescent="0.25">
      <c r="A2932" s="112">
        <v>45112</v>
      </c>
      <c r="B2932" s="21" t="s">
        <v>9649</v>
      </c>
      <c r="C2932" s="13" t="s">
        <v>8384</v>
      </c>
      <c r="D2932" s="764"/>
      <c r="E2932" s="22"/>
      <c r="F2932" s="19">
        <v>430000</v>
      </c>
      <c r="G2932" s="14">
        <f t="shared" si="57"/>
        <v>-430000</v>
      </c>
      <c r="H2932" s="1212"/>
    </row>
    <row r="2933" spans="1:8" x14ac:dyDescent="0.25">
      <c r="A2933" s="112">
        <v>45112</v>
      </c>
      <c r="B2933" s="21" t="s">
        <v>10139</v>
      </c>
      <c r="C2933" s="13" t="s">
        <v>8384</v>
      </c>
      <c r="D2933" s="764"/>
      <c r="E2933" s="22"/>
      <c r="F2933" s="19">
        <v>50000</v>
      </c>
      <c r="G2933" s="14">
        <f t="shared" si="57"/>
        <v>-50000</v>
      </c>
      <c r="H2933" s="1213"/>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20" t="s">
        <v>10461</v>
      </c>
      <c r="E2940" s="781">
        <v>130000</v>
      </c>
      <c r="F2940" s="19"/>
      <c r="G2940" s="14">
        <f t="shared" si="60"/>
        <v>130000</v>
      </c>
      <c r="H2940" s="342" t="s">
        <v>9267</v>
      </c>
    </row>
    <row r="2941" spans="1:8" x14ac:dyDescent="0.25">
      <c r="A2941" s="112">
        <v>45118</v>
      </c>
      <c r="B2941" s="21" t="s">
        <v>8856</v>
      </c>
      <c r="C2941" s="13" t="s">
        <v>166</v>
      </c>
      <c r="D2941" s="1221"/>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86" t="s">
        <v>10468</v>
      </c>
      <c r="J2951" s="127"/>
    </row>
    <row r="2952" spans="1:10" x14ac:dyDescent="0.25">
      <c r="A2952" s="112">
        <v>45124</v>
      </c>
      <c r="B2952" s="21" t="s">
        <v>9757</v>
      </c>
      <c r="C2952" s="13" t="s">
        <v>166</v>
      </c>
      <c r="D2952" s="764"/>
      <c r="E2952" s="22"/>
      <c r="F2952" s="19">
        <v>66000</v>
      </c>
      <c r="G2952" s="14">
        <f t="shared" si="60"/>
        <v>-66000</v>
      </c>
      <c r="H2952" s="1186"/>
    </row>
    <row r="2953" spans="1:10" x14ac:dyDescent="0.25">
      <c r="A2953" s="112">
        <v>45124</v>
      </c>
      <c r="B2953" s="21" t="s">
        <v>9955</v>
      </c>
      <c r="C2953" s="13" t="s">
        <v>166</v>
      </c>
      <c r="D2953" s="764"/>
      <c r="E2953" s="22"/>
      <c r="F2953" s="19">
        <v>15800</v>
      </c>
      <c r="G2953" s="14">
        <f t="shared" si="60"/>
        <v>-15800</v>
      </c>
      <c r="H2953" s="1186"/>
    </row>
    <row r="2954" spans="1:10" x14ac:dyDescent="0.25">
      <c r="A2954" s="112">
        <v>45124</v>
      </c>
      <c r="B2954" s="21" t="s">
        <v>10459</v>
      </c>
      <c r="C2954" s="13" t="s">
        <v>166</v>
      </c>
      <c r="D2954" s="764"/>
      <c r="E2954" s="22"/>
      <c r="F2954" s="19">
        <v>13260</v>
      </c>
      <c r="G2954" s="14">
        <f t="shared" si="60"/>
        <v>-13260</v>
      </c>
      <c r="H2954" s="1186"/>
    </row>
    <row r="2955" spans="1:10" x14ac:dyDescent="0.25">
      <c r="A2955" s="112">
        <v>45124</v>
      </c>
      <c r="B2955" s="21" t="s">
        <v>8645</v>
      </c>
      <c r="C2955" s="13" t="s">
        <v>166</v>
      </c>
      <c r="D2955" s="764"/>
      <c r="E2955" s="22"/>
      <c r="F2955" s="19">
        <v>290840</v>
      </c>
      <c r="G2955" s="14">
        <f t="shared" si="60"/>
        <v>-290840</v>
      </c>
      <c r="H2955" s="118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3" t="s">
        <v>10498</v>
      </c>
    </row>
    <row r="2965" spans="1:8" ht="16.5" thickBot="1" x14ac:dyDescent="0.3">
      <c r="A2965" s="112">
        <v>45125</v>
      </c>
      <c r="B2965" s="21" t="s">
        <v>10459</v>
      </c>
      <c r="C2965" s="13" t="s">
        <v>166</v>
      </c>
      <c r="D2965" s="764"/>
      <c r="E2965" s="781"/>
      <c r="F2965" s="784">
        <v>130000</v>
      </c>
      <c r="G2965" s="782">
        <f t="shared" si="60"/>
        <v>-130000</v>
      </c>
      <c r="H2965" s="1175"/>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08" t="s">
        <v>10539</v>
      </c>
    </row>
    <row r="2972" spans="1:8" x14ac:dyDescent="0.25">
      <c r="A2972" s="112">
        <v>45127</v>
      </c>
      <c r="B2972" s="21" t="s">
        <v>8856</v>
      </c>
      <c r="C2972" s="13" t="s">
        <v>8384</v>
      </c>
      <c r="D2972" s="764"/>
      <c r="E2972" s="781"/>
      <c r="F2972" s="141">
        <v>182717</v>
      </c>
      <c r="G2972" s="782">
        <f t="shared" si="60"/>
        <v>-182717</v>
      </c>
      <c r="H2972" s="1209"/>
    </row>
    <row r="2973" spans="1:8" x14ac:dyDescent="0.25">
      <c r="A2973" s="112">
        <v>45127</v>
      </c>
      <c r="B2973" s="21" t="s">
        <v>9344</v>
      </c>
      <c r="C2973" s="13" t="s">
        <v>8384</v>
      </c>
      <c r="D2973" s="764"/>
      <c r="E2973" s="781"/>
      <c r="F2973" s="141">
        <v>190000</v>
      </c>
      <c r="G2973" s="782">
        <f t="shared" si="60"/>
        <v>-190000</v>
      </c>
      <c r="H2973" s="1209"/>
    </row>
    <row r="2974" spans="1:8" x14ac:dyDescent="0.25">
      <c r="A2974" s="112">
        <v>45127</v>
      </c>
      <c r="B2974" s="21" t="s">
        <v>9649</v>
      </c>
      <c r="C2974" s="13" t="s">
        <v>8384</v>
      </c>
      <c r="D2974" s="764"/>
      <c r="E2974" s="781"/>
      <c r="F2974" s="141">
        <v>45196</v>
      </c>
      <c r="G2974" s="782">
        <f t="shared" si="60"/>
        <v>-45196</v>
      </c>
      <c r="H2974" s="1209"/>
    </row>
    <row r="2975" spans="1:8" x14ac:dyDescent="0.25">
      <c r="A2975" s="112">
        <v>45127</v>
      </c>
      <c r="B2975" s="21" t="s">
        <v>9757</v>
      </c>
      <c r="C2975" s="13" t="s">
        <v>8384</v>
      </c>
      <c r="D2975" s="764"/>
      <c r="E2975" s="781"/>
      <c r="F2975" s="141">
        <v>190000</v>
      </c>
      <c r="G2975" s="782">
        <f t="shared" si="60"/>
        <v>-190000</v>
      </c>
      <c r="H2975" s="1209"/>
    </row>
    <row r="2976" spans="1:8" x14ac:dyDescent="0.25">
      <c r="A2976" s="112">
        <v>45127</v>
      </c>
      <c r="B2976" s="21" t="s">
        <v>10139</v>
      </c>
      <c r="C2976" s="13" t="s">
        <v>8384</v>
      </c>
      <c r="D2976" s="764"/>
      <c r="E2976" s="781"/>
      <c r="F2976" s="141">
        <v>190000</v>
      </c>
      <c r="G2976" s="782">
        <f t="shared" si="60"/>
        <v>-190000</v>
      </c>
      <c r="H2976" s="1209"/>
    </row>
    <row r="2977" spans="1:8" ht="16.5" thickBot="1" x14ac:dyDescent="0.3">
      <c r="A2977" s="112">
        <v>45127</v>
      </c>
      <c r="B2977" s="21" t="s">
        <v>10284</v>
      </c>
      <c r="C2977" s="13" t="s">
        <v>8384</v>
      </c>
      <c r="D2977" s="764"/>
      <c r="E2977" s="781"/>
      <c r="F2977" s="784">
        <v>190000</v>
      </c>
      <c r="G2977" s="782">
        <f t="shared" si="60"/>
        <v>-190000</v>
      </c>
      <c r="H2977" s="1210"/>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6" t="s">
        <v>10740</v>
      </c>
    </row>
    <row r="3020" spans="1:8" x14ac:dyDescent="0.25">
      <c r="A3020" s="112">
        <v>45153</v>
      </c>
      <c r="B3020" s="21" t="s">
        <v>8864</v>
      </c>
      <c r="C3020" s="13" t="s">
        <v>7465</v>
      </c>
      <c r="D3020" s="764"/>
      <c r="E3020" s="22"/>
      <c r="F3020" s="19">
        <v>201658</v>
      </c>
      <c r="G3020" s="14">
        <f t="shared" si="60"/>
        <v>-201658</v>
      </c>
      <c r="H3020" s="1177"/>
    </row>
    <row r="3021" spans="1:8" x14ac:dyDescent="0.25">
      <c r="A3021" s="112">
        <v>45153</v>
      </c>
      <c r="B3021" s="21" t="s">
        <v>9649</v>
      </c>
      <c r="C3021" s="13" t="s">
        <v>7465</v>
      </c>
      <c r="D3021" s="764"/>
      <c r="E3021" s="22"/>
      <c r="F3021" s="19">
        <v>482460</v>
      </c>
      <c r="G3021" s="14">
        <f t="shared" si="60"/>
        <v>-482460</v>
      </c>
      <c r="H3021" s="1178"/>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1" t="s">
        <v>10836</v>
      </c>
    </row>
    <row r="3024" spans="1:8" x14ac:dyDescent="0.25">
      <c r="A3024" s="112">
        <v>45154</v>
      </c>
      <c r="B3024" s="21" t="s">
        <v>9344</v>
      </c>
      <c r="C3024" s="13" t="s">
        <v>8384</v>
      </c>
      <c r="D3024" s="764"/>
      <c r="E3024" s="781"/>
      <c r="F3024" s="141">
        <v>150000</v>
      </c>
      <c r="G3024" s="782">
        <f t="shared" ref="G3024:G3163" si="62">E3024-F3024</f>
        <v>-150000</v>
      </c>
      <c r="H3024" s="1192"/>
    </row>
    <row r="3025" spans="1:8" x14ac:dyDescent="0.25">
      <c r="A3025" s="112">
        <v>45154</v>
      </c>
      <c r="B3025" s="21" t="s">
        <v>9757</v>
      </c>
      <c r="C3025" s="13" t="s">
        <v>8384</v>
      </c>
      <c r="D3025" s="764"/>
      <c r="E3025" s="781"/>
      <c r="F3025" s="141">
        <v>372320</v>
      </c>
      <c r="G3025" s="782">
        <f t="shared" si="62"/>
        <v>-372320</v>
      </c>
      <c r="H3025" s="1192"/>
    </row>
    <row r="3026" spans="1:8" x14ac:dyDescent="0.25">
      <c r="A3026" s="112">
        <v>45154</v>
      </c>
      <c r="B3026" s="21" t="s">
        <v>10139</v>
      </c>
      <c r="C3026" s="13" t="s">
        <v>8384</v>
      </c>
      <c r="D3026" s="764"/>
      <c r="E3026" s="781"/>
      <c r="F3026" s="141">
        <v>300000</v>
      </c>
      <c r="G3026" s="782">
        <f t="shared" si="62"/>
        <v>-300000</v>
      </c>
      <c r="H3026" s="1192"/>
    </row>
    <row r="3027" spans="1:8" x14ac:dyDescent="0.25">
      <c r="A3027" s="112">
        <v>45154</v>
      </c>
      <c r="B3027" s="981" t="s">
        <v>10367</v>
      </c>
      <c r="C3027" s="13" t="s">
        <v>8384</v>
      </c>
      <c r="D3027" s="764"/>
      <c r="E3027" s="781"/>
      <c r="F3027" s="141">
        <v>100000</v>
      </c>
      <c r="G3027" s="782">
        <f t="shared" si="62"/>
        <v>-100000</v>
      </c>
      <c r="H3027" s="1192"/>
    </row>
    <row r="3028" spans="1:8" x14ac:dyDescent="0.25">
      <c r="A3028" s="265">
        <v>45154</v>
      </c>
      <c r="B3028" s="976" t="s">
        <v>10220</v>
      </c>
      <c r="C3028" s="53" t="s">
        <v>8384</v>
      </c>
      <c r="D3028" s="775"/>
      <c r="E3028" s="953"/>
      <c r="F3028" s="146">
        <v>5602</v>
      </c>
      <c r="G3028" s="977">
        <f t="shared" si="62"/>
        <v>-5602</v>
      </c>
      <c r="H3028" s="1193"/>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79" t="s">
        <v>10794</v>
      </c>
      <c r="E3034" s="22">
        <v>20300</v>
      </c>
      <c r="F3034" s="19"/>
      <c r="G3034" s="14">
        <f t="shared" si="62"/>
        <v>20300</v>
      </c>
      <c r="H3034" s="1180" t="s">
        <v>9314</v>
      </c>
    </row>
    <row r="3035" spans="1:8" ht="15.75" customHeight="1" x14ac:dyDescent="0.25">
      <c r="A3035" s="112">
        <v>45156</v>
      </c>
      <c r="B3035" s="981" t="s">
        <v>10367</v>
      </c>
      <c r="C3035" s="13" t="s">
        <v>166</v>
      </c>
      <c r="D3035" s="1179"/>
      <c r="E3035" s="22">
        <v>45000</v>
      </c>
      <c r="F3035" s="19"/>
      <c r="G3035" s="14">
        <f t="shared" si="62"/>
        <v>45000</v>
      </c>
      <c r="H3035" s="1181"/>
    </row>
    <row r="3036" spans="1:8" x14ac:dyDescent="0.25">
      <c r="A3036" s="112">
        <v>45156</v>
      </c>
      <c r="B3036" s="21" t="s">
        <v>8645</v>
      </c>
      <c r="C3036" s="13" t="s">
        <v>166</v>
      </c>
      <c r="D3036" s="764"/>
      <c r="E3036" s="22"/>
      <c r="F3036" s="19">
        <v>64845</v>
      </c>
      <c r="G3036" s="14">
        <f t="shared" si="62"/>
        <v>-64845</v>
      </c>
      <c r="H3036" s="1185" t="s">
        <v>10831</v>
      </c>
    </row>
    <row r="3037" spans="1:8" x14ac:dyDescent="0.25">
      <c r="A3037" s="112">
        <v>45156</v>
      </c>
      <c r="B3037" s="21" t="s">
        <v>8856</v>
      </c>
      <c r="C3037" s="13" t="s">
        <v>166</v>
      </c>
      <c r="D3037" s="764"/>
      <c r="E3037" s="22"/>
      <c r="F3037" s="19">
        <v>22500</v>
      </c>
      <c r="G3037" s="14">
        <f t="shared" si="62"/>
        <v>-22500</v>
      </c>
      <c r="H3037" s="1186"/>
    </row>
    <row r="3038" spans="1:8" x14ac:dyDescent="0.25">
      <c r="A3038" s="112">
        <v>45156</v>
      </c>
      <c r="B3038" s="21" t="s">
        <v>10139</v>
      </c>
      <c r="C3038" s="13" t="s">
        <v>166</v>
      </c>
      <c r="D3038" s="764"/>
      <c r="E3038" s="22"/>
      <c r="F3038" s="19">
        <v>19260</v>
      </c>
      <c r="G3038" s="14">
        <f t="shared" si="62"/>
        <v>-19260</v>
      </c>
      <c r="H3038" s="1186"/>
    </row>
    <row r="3039" spans="1:8" x14ac:dyDescent="0.25">
      <c r="A3039" s="112">
        <v>45156</v>
      </c>
      <c r="B3039" s="21" t="s">
        <v>10459</v>
      </c>
      <c r="C3039" s="13" t="s">
        <v>166</v>
      </c>
      <c r="D3039" s="764"/>
      <c r="E3039" s="22"/>
      <c r="F3039" s="19">
        <v>34640</v>
      </c>
      <c r="G3039" s="14">
        <f t="shared" si="62"/>
        <v>-34640</v>
      </c>
      <c r="H3039" s="1186"/>
    </row>
    <row r="3040" spans="1:8" x14ac:dyDescent="0.25">
      <c r="A3040" s="112">
        <v>45156</v>
      </c>
      <c r="B3040" s="981" t="s">
        <v>10367</v>
      </c>
      <c r="C3040" s="13" t="s">
        <v>166</v>
      </c>
      <c r="D3040" s="764"/>
      <c r="E3040" s="22"/>
      <c r="F3040" s="19">
        <v>58755</v>
      </c>
      <c r="G3040" s="14">
        <f t="shared" si="62"/>
        <v>-58755</v>
      </c>
      <c r="H3040" s="118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1" t="s">
        <v>10836</v>
      </c>
    </row>
    <row r="3056" spans="1:8" x14ac:dyDescent="0.25">
      <c r="A3056" s="112">
        <v>45161</v>
      </c>
      <c r="B3056" s="981" t="s">
        <v>10284</v>
      </c>
      <c r="C3056" s="139" t="s">
        <v>8384</v>
      </c>
      <c r="D3056" s="982"/>
      <c r="E3056" s="781"/>
      <c r="F3056" s="141">
        <v>112135</v>
      </c>
      <c r="G3056" s="782">
        <f t="shared" si="62"/>
        <v>-112135</v>
      </c>
      <c r="H3056" s="1192"/>
    </row>
    <row r="3057" spans="1:8" x14ac:dyDescent="0.25">
      <c r="A3057" s="112">
        <v>45161</v>
      </c>
      <c r="B3057" s="21" t="s">
        <v>9344</v>
      </c>
      <c r="C3057" s="139" t="s">
        <v>8384</v>
      </c>
      <c r="D3057" s="982"/>
      <c r="E3057" s="781"/>
      <c r="F3057" s="141">
        <v>22065</v>
      </c>
      <c r="G3057" s="782">
        <f t="shared" si="62"/>
        <v>-22065</v>
      </c>
      <c r="H3057" s="1192"/>
    </row>
    <row r="3058" spans="1:8" x14ac:dyDescent="0.25">
      <c r="A3058" s="112">
        <v>45161</v>
      </c>
      <c r="B3058" s="981" t="s">
        <v>10139</v>
      </c>
      <c r="C3058" s="139" t="s">
        <v>8384</v>
      </c>
      <c r="D3058" s="982"/>
      <c r="E3058" s="781"/>
      <c r="F3058" s="141">
        <v>300000</v>
      </c>
      <c r="G3058" s="782">
        <f t="shared" si="62"/>
        <v>-300000</v>
      </c>
      <c r="H3058" s="1192"/>
    </row>
    <row r="3059" spans="1:8" x14ac:dyDescent="0.25">
      <c r="A3059" s="112">
        <v>45161</v>
      </c>
      <c r="B3059" s="981" t="s">
        <v>10367</v>
      </c>
      <c r="C3059" s="139" t="s">
        <v>8384</v>
      </c>
      <c r="D3059" s="982"/>
      <c r="E3059" s="781"/>
      <c r="F3059" s="141">
        <v>200000</v>
      </c>
      <c r="G3059" s="782">
        <f t="shared" si="62"/>
        <v>-200000</v>
      </c>
      <c r="H3059" s="1192"/>
    </row>
    <row r="3060" spans="1:8" ht="16.5" thickBot="1" x14ac:dyDescent="0.3">
      <c r="A3060" s="112">
        <v>45161</v>
      </c>
      <c r="B3060" s="981" t="s">
        <v>10220</v>
      </c>
      <c r="C3060" s="984" t="s">
        <v>8384</v>
      </c>
      <c r="D3060" s="982"/>
      <c r="E3060" s="781"/>
      <c r="F3060" s="784">
        <v>337781</v>
      </c>
      <c r="G3060" s="782">
        <f t="shared" si="62"/>
        <v>-337781</v>
      </c>
      <c r="H3060" s="1193"/>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82" t="s">
        <v>10844</v>
      </c>
    </row>
    <row r="3070" spans="1:8" x14ac:dyDescent="0.25">
      <c r="A3070" s="112">
        <v>45164</v>
      </c>
      <c r="B3070" s="21" t="s">
        <v>9955</v>
      </c>
      <c r="C3070" s="13" t="s">
        <v>169</v>
      </c>
      <c r="D3070" s="764"/>
      <c r="E3070" s="781"/>
      <c r="F3070" s="141">
        <v>23382</v>
      </c>
      <c r="G3070" s="782">
        <f t="shared" si="62"/>
        <v>-23382</v>
      </c>
      <c r="H3070" s="1183"/>
    </row>
    <row r="3071" spans="1:8" x14ac:dyDescent="0.25">
      <c r="A3071" s="112">
        <v>45164</v>
      </c>
      <c r="B3071" s="21" t="s">
        <v>9974</v>
      </c>
      <c r="C3071" s="13" t="s">
        <v>169</v>
      </c>
      <c r="D3071" s="764"/>
      <c r="E3071" s="781"/>
      <c r="F3071" s="141">
        <v>37222</v>
      </c>
      <c r="G3071" s="782">
        <f t="shared" si="62"/>
        <v>-37222</v>
      </c>
      <c r="H3071" s="1183"/>
    </row>
    <row r="3072" spans="1:8" x14ac:dyDescent="0.25">
      <c r="A3072" s="112">
        <v>45164</v>
      </c>
      <c r="B3072" s="21" t="s">
        <v>10284</v>
      </c>
      <c r="C3072" s="13" t="s">
        <v>169</v>
      </c>
      <c r="D3072" s="764"/>
      <c r="E3072" s="781"/>
      <c r="F3072" s="141">
        <v>129892</v>
      </c>
      <c r="G3072" s="782">
        <f t="shared" si="62"/>
        <v>-129892</v>
      </c>
      <c r="H3072" s="1183"/>
    </row>
    <row r="3073" spans="1:8" ht="16.5" thickBot="1" x14ac:dyDescent="0.3">
      <c r="A3073" s="112">
        <v>45164</v>
      </c>
      <c r="B3073" s="21" t="s">
        <v>10559</v>
      </c>
      <c r="C3073" s="13" t="s">
        <v>169</v>
      </c>
      <c r="D3073" s="764"/>
      <c r="E3073" s="781"/>
      <c r="F3073" s="784">
        <v>7300</v>
      </c>
      <c r="G3073" s="782">
        <f t="shared" si="62"/>
        <v>-7300</v>
      </c>
      <c r="H3073" s="1184"/>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88" t="s">
        <v>10864</v>
      </c>
    </row>
    <row r="3076" spans="1:8" x14ac:dyDescent="0.25">
      <c r="A3076" s="112">
        <v>45164</v>
      </c>
      <c r="B3076" s="21" t="s">
        <v>10284</v>
      </c>
      <c r="C3076" s="13" t="s">
        <v>1802</v>
      </c>
      <c r="D3076" s="764"/>
      <c r="E3076" s="781"/>
      <c r="F3076" s="141">
        <v>4870</v>
      </c>
      <c r="G3076" s="782">
        <f t="shared" si="62"/>
        <v>-4870</v>
      </c>
      <c r="H3076" s="1189"/>
    </row>
    <row r="3077" spans="1:8" ht="16.5" thickBot="1" x14ac:dyDescent="0.3">
      <c r="A3077" s="112">
        <v>45164</v>
      </c>
      <c r="B3077" s="21" t="s">
        <v>10890</v>
      </c>
      <c r="C3077" s="13" t="s">
        <v>1802</v>
      </c>
      <c r="D3077" s="764"/>
      <c r="E3077" s="953"/>
      <c r="F3077" s="784">
        <v>75050</v>
      </c>
      <c r="G3077" s="977">
        <f t="shared" si="62"/>
        <v>-75050</v>
      </c>
      <c r="H3077" s="119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3" t="s">
        <v>10985</v>
      </c>
    </row>
    <row r="3102" spans="1:8" x14ac:dyDescent="0.25">
      <c r="A3102" s="112">
        <v>45174</v>
      </c>
      <c r="B3102" s="21" t="s">
        <v>10559</v>
      </c>
      <c r="C3102" s="13" t="s">
        <v>180</v>
      </c>
      <c r="D3102" s="764"/>
      <c r="E3102" s="22"/>
      <c r="F3102" s="19">
        <v>120960</v>
      </c>
      <c r="G3102" s="14">
        <f t="shared" si="62"/>
        <v>-120960</v>
      </c>
      <c r="H3102" s="1174"/>
    </row>
    <row r="3103" spans="1:8" x14ac:dyDescent="0.25">
      <c r="A3103" s="112">
        <v>45174</v>
      </c>
      <c r="B3103" s="21" t="s">
        <v>10367</v>
      </c>
      <c r="C3103" s="13" t="s">
        <v>180</v>
      </c>
      <c r="D3103" s="764"/>
      <c r="E3103" s="22"/>
      <c r="F3103" s="19">
        <v>4960</v>
      </c>
      <c r="G3103" s="14">
        <f t="shared" si="62"/>
        <v>-4960</v>
      </c>
      <c r="H3103" s="1175"/>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94" t="s">
        <v>11141</v>
      </c>
      <c r="E3146" s="22">
        <v>35941</v>
      </c>
      <c r="F3146" s="19"/>
      <c r="G3146" s="14">
        <f t="shared" si="62"/>
        <v>35941</v>
      </c>
      <c r="H3146" s="13"/>
    </row>
    <row r="3147" spans="1:8" x14ac:dyDescent="0.25">
      <c r="A3147" s="112">
        <v>45190</v>
      </c>
      <c r="B3147" s="21" t="s">
        <v>11054</v>
      </c>
      <c r="C3147" s="13" t="s">
        <v>8384</v>
      </c>
      <c r="D3147" s="1195"/>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94" t="s">
        <v>11143</v>
      </c>
      <c r="E3149" s="22">
        <v>3870</v>
      </c>
      <c r="F3149" s="19"/>
      <c r="G3149" s="14">
        <f t="shared" si="62"/>
        <v>3870</v>
      </c>
      <c r="H3149" s="13"/>
    </row>
    <row r="3150" spans="1:8" x14ac:dyDescent="0.25">
      <c r="A3150" s="112">
        <v>45190</v>
      </c>
      <c r="B3150" s="21" t="s">
        <v>11054</v>
      </c>
      <c r="C3150" s="13" t="s">
        <v>8384</v>
      </c>
      <c r="D3150" s="1195"/>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96" t="s">
        <v>11151</v>
      </c>
    </row>
    <row r="3164" spans="1:8" x14ac:dyDescent="0.25">
      <c r="A3164" s="112">
        <v>45188</v>
      </c>
      <c r="B3164" s="21" t="s">
        <v>9955</v>
      </c>
      <c r="C3164" s="13" t="s">
        <v>164</v>
      </c>
      <c r="D3164" s="764"/>
      <c r="E3164" s="781"/>
      <c r="F3164" s="141">
        <v>1260</v>
      </c>
      <c r="G3164" s="782">
        <f t="shared" ref="G3164:G3266" si="64">E3164-F3164</f>
        <v>-1260</v>
      </c>
      <c r="H3164" s="1197"/>
    </row>
    <row r="3165" spans="1:8" x14ac:dyDescent="0.25">
      <c r="A3165" s="112">
        <v>45188</v>
      </c>
      <c r="B3165" s="21" t="s">
        <v>9974</v>
      </c>
      <c r="C3165" s="13" t="s">
        <v>164</v>
      </c>
      <c r="D3165" s="764"/>
      <c r="E3165" s="781"/>
      <c r="F3165" s="141">
        <v>9626</v>
      </c>
      <c r="G3165" s="782">
        <f t="shared" si="64"/>
        <v>-9626</v>
      </c>
      <c r="H3165" s="1197"/>
    </row>
    <row r="3166" spans="1:8" x14ac:dyDescent="0.25">
      <c r="A3166" s="112">
        <v>45188</v>
      </c>
      <c r="B3166" s="21" t="s">
        <v>10139</v>
      </c>
      <c r="C3166" s="13" t="s">
        <v>164</v>
      </c>
      <c r="D3166" s="764"/>
      <c r="E3166" s="781"/>
      <c r="F3166" s="141">
        <v>6023</v>
      </c>
      <c r="G3166" s="782">
        <f t="shared" si="64"/>
        <v>-6023</v>
      </c>
      <c r="H3166" s="1197"/>
    </row>
    <row r="3167" spans="1:8" x14ac:dyDescent="0.25">
      <c r="A3167" s="112">
        <v>45188</v>
      </c>
      <c r="B3167" s="21" t="s">
        <v>10284</v>
      </c>
      <c r="C3167" s="13" t="s">
        <v>164</v>
      </c>
      <c r="D3167" s="764"/>
      <c r="E3167" s="781"/>
      <c r="F3167" s="141">
        <v>6055</v>
      </c>
      <c r="G3167" s="782">
        <f t="shared" si="64"/>
        <v>-6055</v>
      </c>
      <c r="H3167" s="1197"/>
    </row>
    <row r="3168" spans="1:8" x14ac:dyDescent="0.25">
      <c r="A3168" s="112">
        <v>45188</v>
      </c>
      <c r="B3168" s="21" t="s">
        <v>10459</v>
      </c>
      <c r="C3168" s="13" t="s">
        <v>164</v>
      </c>
      <c r="D3168" s="764"/>
      <c r="E3168" s="781"/>
      <c r="F3168" s="141">
        <v>60002</v>
      </c>
      <c r="G3168" s="782">
        <f t="shared" si="64"/>
        <v>-60002</v>
      </c>
      <c r="H3168" s="1197"/>
    </row>
    <row r="3169" spans="1:8" x14ac:dyDescent="0.25">
      <c r="A3169" s="112">
        <v>45188</v>
      </c>
      <c r="B3169" s="21" t="s">
        <v>10220</v>
      </c>
      <c r="C3169" s="13" t="s">
        <v>164</v>
      </c>
      <c r="D3169" s="764"/>
      <c r="E3169" s="781"/>
      <c r="F3169" s="141">
        <v>9551</v>
      </c>
      <c r="G3169" s="782">
        <f t="shared" si="64"/>
        <v>-9551</v>
      </c>
      <c r="H3169" s="1197"/>
    </row>
    <row r="3170" spans="1:8" x14ac:dyDescent="0.25">
      <c r="A3170" s="112">
        <v>45188</v>
      </c>
      <c r="B3170" s="21" t="s">
        <v>9344</v>
      </c>
      <c r="C3170" s="13" t="s">
        <v>164</v>
      </c>
      <c r="D3170" s="764"/>
      <c r="E3170" s="781"/>
      <c r="F3170" s="141">
        <v>20807</v>
      </c>
      <c r="G3170" s="782">
        <f t="shared" si="64"/>
        <v>-20807</v>
      </c>
      <c r="H3170" s="1197"/>
    </row>
    <row r="3171" spans="1:8" ht="16.5" thickBot="1" x14ac:dyDescent="0.3">
      <c r="A3171" s="112">
        <v>45188</v>
      </c>
      <c r="B3171" s="21" t="s">
        <v>10367</v>
      </c>
      <c r="C3171" s="13" t="s">
        <v>164</v>
      </c>
      <c r="D3171" s="764"/>
      <c r="E3171" s="781"/>
      <c r="F3171" s="784">
        <v>14924</v>
      </c>
      <c r="G3171" s="782">
        <f t="shared" si="64"/>
        <v>-14924</v>
      </c>
      <c r="H3171" s="119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3" t="s">
        <v>11150</v>
      </c>
    </row>
    <row r="3175" spans="1:8" x14ac:dyDescent="0.25">
      <c r="A3175" s="112">
        <v>45190</v>
      </c>
      <c r="B3175" s="21" t="s">
        <v>10559</v>
      </c>
      <c r="C3175" s="13" t="s">
        <v>169</v>
      </c>
      <c r="D3175" s="764"/>
      <c r="E3175" s="781"/>
      <c r="F3175" s="141">
        <v>100000</v>
      </c>
      <c r="G3175" s="782">
        <f t="shared" si="64"/>
        <v>-100000</v>
      </c>
      <c r="H3175" s="1174"/>
    </row>
    <row r="3176" spans="1:8" ht="16.5" thickBot="1" x14ac:dyDescent="0.3">
      <c r="A3176" s="112">
        <v>45190</v>
      </c>
      <c r="B3176" s="21" t="s">
        <v>9344</v>
      </c>
      <c r="C3176" s="13" t="s">
        <v>169</v>
      </c>
      <c r="D3176" s="764"/>
      <c r="E3176" s="781"/>
      <c r="F3176" s="784">
        <v>300000</v>
      </c>
      <c r="G3176" s="782">
        <f t="shared" si="64"/>
        <v>-300000</v>
      </c>
      <c r="H3176" s="1175"/>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3" t="s">
        <v>11202</v>
      </c>
    </row>
    <row r="3184" spans="1:8" x14ac:dyDescent="0.25">
      <c r="A3184" s="112">
        <v>45195</v>
      </c>
      <c r="B3184" s="21" t="s">
        <v>10559</v>
      </c>
      <c r="C3184" s="13" t="s">
        <v>8384</v>
      </c>
      <c r="D3184" s="764"/>
      <c r="E3184" s="781"/>
      <c r="F3184" s="151">
        <v>11574</v>
      </c>
      <c r="G3184" s="782">
        <f t="shared" si="64"/>
        <v>-11574</v>
      </c>
      <c r="H3184" s="1174"/>
    </row>
    <row r="3185" spans="1:8" x14ac:dyDescent="0.25">
      <c r="A3185" s="112">
        <v>45195</v>
      </c>
      <c r="B3185" s="21" t="s">
        <v>9344</v>
      </c>
      <c r="C3185" s="13" t="s">
        <v>8384</v>
      </c>
      <c r="D3185" s="764"/>
      <c r="E3185" s="781"/>
      <c r="F3185" s="151">
        <v>120076</v>
      </c>
      <c r="G3185" s="782">
        <f t="shared" si="64"/>
        <v>-120076</v>
      </c>
      <c r="H3185" s="1174"/>
    </row>
    <row r="3186" spans="1:8" x14ac:dyDescent="0.25">
      <c r="A3186" s="112">
        <v>45195</v>
      </c>
      <c r="B3186" s="21" t="s">
        <v>10367</v>
      </c>
      <c r="C3186" s="13" t="s">
        <v>8384</v>
      </c>
      <c r="D3186" s="764"/>
      <c r="E3186" s="781"/>
      <c r="F3186" s="151">
        <v>209438</v>
      </c>
      <c r="G3186" s="782">
        <f t="shared" si="64"/>
        <v>-209438</v>
      </c>
      <c r="H3186" s="1174"/>
    </row>
    <row r="3187" spans="1:8" x14ac:dyDescent="0.25">
      <c r="A3187" s="112">
        <v>45195</v>
      </c>
      <c r="B3187" s="21" t="s">
        <v>11054</v>
      </c>
      <c r="C3187" s="13" t="s">
        <v>8384</v>
      </c>
      <c r="D3187" s="764"/>
      <c r="E3187" s="781"/>
      <c r="F3187" s="151">
        <v>203556</v>
      </c>
      <c r="G3187" s="782">
        <f t="shared" si="64"/>
        <v>-203556</v>
      </c>
      <c r="H3187" s="1174"/>
    </row>
    <row r="3188" spans="1:8" ht="16.5" customHeight="1" thickBot="1" x14ac:dyDescent="0.3">
      <c r="A3188" s="112">
        <v>45195</v>
      </c>
      <c r="B3188" s="21" t="s">
        <v>10564</v>
      </c>
      <c r="C3188" s="13" t="s">
        <v>8384</v>
      </c>
      <c r="D3188" s="764"/>
      <c r="E3188" s="781"/>
      <c r="F3188" s="295">
        <v>296860</v>
      </c>
      <c r="G3188" s="782">
        <f t="shared" si="64"/>
        <v>-296860</v>
      </c>
      <c r="H3188" s="1175"/>
    </row>
    <row r="3189" spans="1:8" x14ac:dyDescent="0.25">
      <c r="A3189" s="112">
        <v>45195</v>
      </c>
      <c r="B3189" s="21" t="s">
        <v>10559</v>
      </c>
      <c r="C3189" s="13" t="s">
        <v>7465</v>
      </c>
      <c r="D3189" s="764"/>
      <c r="E3189" s="781"/>
      <c r="F3189" s="783">
        <v>586928</v>
      </c>
      <c r="G3189" s="782">
        <f t="shared" si="64"/>
        <v>-586928</v>
      </c>
      <c r="H3189" s="1166" t="s">
        <v>11191</v>
      </c>
    </row>
    <row r="3190" spans="1:8" x14ac:dyDescent="0.25">
      <c r="A3190" s="112">
        <v>45195</v>
      </c>
      <c r="B3190" s="21" t="s">
        <v>9649</v>
      </c>
      <c r="C3190" s="13" t="s">
        <v>7465</v>
      </c>
      <c r="D3190" s="764"/>
      <c r="E3190" s="781"/>
      <c r="F3190" s="141">
        <v>130436</v>
      </c>
      <c r="G3190" s="782">
        <f t="shared" si="64"/>
        <v>-130436</v>
      </c>
      <c r="H3190" s="1167"/>
    </row>
    <row r="3191" spans="1:8" ht="16.5" thickBot="1" x14ac:dyDescent="0.3">
      <c r="A3191" s="112">
        <v>45195</v>
      </c>
      <c r="B3191" s="21" t="s">
        <v>10284</v>
      </c>
      <c r="C3191" s="13" t="s">
        <v>7465</v>
      </c>
      <c r="D3191" s="764"/>
      <c r="E3191" s="781"/>
      <c r="F3191" s="784">
        <v>82636</v>
      </c>
      <c r="G3191" s="782">
        <f t="shared" si="64"/>
        <v>-82636</v>
      </c>
      <c r="H3191" s="1168"/>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3" t="s">
        <v>11150</v>
      </c>
    </row>
    <row r="3195" spans="1:8" x14ac:dyDescent="0.25">
      <c r="A3195" s="112">
        <v>45195</v>
      </c>
      <c r="B3195" s="21" t="s">
        <v>10139</v>
      </c>
      <c r="C3195" s="13" t="s">
        <v>7465</v>
      </c>
      <c r="D3195" s="764"/>
      <c r="E3195" s="781"/>
      <c r="F3195" s="151">
        <v>228360</v>
      </c>
      <c r="G3195" s="782">
        <f t="shared" si="64"/>
        <v>-228360</v>
      </c>
      <c r="H3195" s="1174"/>
    </row>
    <row r="3196" spans="1:8" x14ac:dyDescent="0.25">
      <c r="A3196" s="112">
        <v>45195</v>
      </c>
      <c r="B3196" s="21" t="s">
        <v>9974</v>
      </c>
      <c r="C3196" s="13" t="s">
        <v>7465</v>
      </c>
      <c r="D3196" s="764"/>
      <c r="E3196" s="781"/>
      <c r="F3196" s="151">
        <v>35755</v>
      </c>
      <c r="G3196" s="782">
        <f t="shared" si="64"/>
        <v>-35755</v>
      </c>
      <c r="H3196" s="1174"/>
    </row>
    <row r="3197" spans="1:8" ht="16.5" thickBot="1" x14ac:dyDescent="0.3">
      <c r="A3197" s="112">
        <v>45195</v>
      </c>
      <c r="B3197" s="21" t="s">
        <v>11054</v>
      </c>
      <c r="C3197" s="13" t="s">
        <v>7465</v>
      </c>
      <c r="D3197" s="764"/>
      <c r="E3197" s="781"/>
      <c r="F3197" s="295">
        <f>500000-F3196-F3195-F3194</f>
        <v>203425</v>
      </c>
      <c r="G3197" s="782">
        <f t="shared" si="64"/>
        <v>-203425</v>
      </c>
      <c r="H3197" s="1175"/>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3" t="s">
        <v>11150</v>
      </c>
    </row>
    <row r="3211" spans="1:8" x14ac:dyDescent="0.25">
      <c r="A3211" s="112">
        <v>45202</v>
      </c>
      <c r="B3211" s="21" t="s">
        <v>8856</v>
      </c>
      <c r="C3211" s="13" t="s">
        <v>168</v>
      </c>
      <c r="D3211" s="764"/>
      <c r="E3211" s="781"/>
      <c r="F3211" s="151">
        <v>227720</v>
      </c>
      <c r="G3211" s="782">
        <f t="shared" si="64"/>
        <v>-227720</v>
      </c>
      <c r="H3211" s="1174"/>
    </row>
    <row r="3212" spans="1:8" x14ac:dyDescent="0.25">
      <c r="A3212" s="112">
        <v>45202</v>
      </c>
      <c r="B3212" s="21" t="s">
        <v>9495</v>
      </c>
      <c r="C3212" s="13" t="s">
        <v>168</v>
      </c>
      <c r="D3212" s="764"/>
      <c r="E3212" s="781"/>
      <c r="F3212" s="151">
        <v>9820</v>
      </c>
      <c r="G3212" s="782">
        <f t="shared" si="64"/>
        <v>-9820</v>
      </c>
      <c r="H3212" s="1174"/>
    </row>
    <row r="3213" spans="1:8" ht="16.5" thickBot="1" x14ac:dyDescent="0.3">
      <c r="A3213" s="112">
        <v>45202</v>
      </c>
      <c r="B3213" s="21" t="s">
        <v>10284</v>
      </c>
      <c r="C3213" s="13" t="s">
        <v>168</v>
      </c>
      <c r="D3213" s="764"/>
      <c r="E3213" s="781"/>
      <c r="F3213" s="295">
        <v>179260</v>
      </c>
      <c r="G3213" s="782">
        <f t="shared" si="64"/>
        <v>-179260</v>
      </c>
      <c r="H3213" s="1175"/>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3" t="s">
        <v>11373</v>
      </c>
    </row>
    <row r="3267" spans="1:8" x14ac:dyDescent="0.25">
      <c r="A3267" s="112">
        <v>45216</v>
      </c>
      <c r="B3267" s="21" t="s">
        <v>9344</v>
      </c>
      <c r="C3267" s="13" t="s">
        <v>8384</v>
      </c>
      <c r="D3267" s="764"/>
      <c r="E3267" s="22"/>
      <c r="F3267" s="19">
        <v>3763</v>
      </c>
      <c r="G3267" s="14">
        <f t="shared" ref="G3267:G3363" si="65">E3267-F3267</f>
        <v>-3763</v>
      </c>
      <c r="H3267" s="1174"/>
    </row>
    <row r="3268" spans="1:8" x14ac:dyDescent="0.25">
      <c r="A3268" s="112">
        <v>45216</v>
      </c>
      <c r="B3268" s="21" t="s">
        <v>10367</v>
      </c>
      <c r="C3268" s="13" t="s">
        <v>8384</v>
      </c>
      <c r="D3268" s="764"/>
      <c r="E3268" s="22"/>
      <c r="F3268" s="19">
        <v>17368</v>
      </c>
      <c r="G3268" s="14">
        <f t="shared" si="65"/>
        <v>-17368</v>
      </c>
      <c r="H3268" s="1174"/>
    </row>
    <row r="3269" spans="1:8" x14ac:dyDescent="0.25">
      <c r="A3269" s="112">
        <v>45216</v>
      </c>
      <c r="B3269" s="21" t="s">
        <v>11054</v>
      </c>
      <c r="C3269" s="13" t="s">
        <v>8384</v>
      </c>
      <c r="D3269" s="764"/>
      <c r="E3269" s="22"/>
      <c r="F3269" s="19">
        <v>194858</v>
      </c>
      <c r="G3269" s="14">
        <f t="shared" si="65"/>
        <v>-194858</v>
      </c>
      <c r="H3269" s="1174"/>
    </row>
    <row r="3270" spans="1:8" x14ac:dyDescent="0.25">
      <c r="A3270" s="112">
        <v>45216</v>
      </c>
      <c r="B3270" s="21" t="s">
        <v>10220</v>
      </c>
      <c r="C3270" s="13" t="s">
        <v>8384</v>
      </c>
      <c r="D3270" s="764"/>
      <c r="E3270" s="22"/>
      <c r="F3270" s="19">
        <v>650000</v>
      </c>
      <c r="G3270" s="14">
        <f t="shared" si="65"/>
        <v>-650000</v>
      </c>
      <c r="H3270" s="1174"/>
    </row>
    <row r="3271" spans="1:8" x14ac:dyDescent="0.25">
      <c r="A3271" s="112">
        <v>45216</v>
      </c>
      <c r="B3271" s="21" t="s">
        <v>10890</v>
      </c>
      <c r="C3271" s="13" t="s">
        <v>8384</v>
      </c>
      <c r="D3271" s="764"/>
      <c r="E3271" s="22"/>
      <c r="F3271" s="19">
        <v>308871</v>
      </c>
      <c r="G3271" s="14">
        <f t="shared" si="65"/>
        <v>-308871</v>
      </c>
      <c r="H3271" s="1174"/>
    </row>
    <row r="3272" spans="1:8" x14ac:dyDescent="0.25">
      <c r="A3272" s="112">
        <v>45216</v>
      </c>
      <c r="B3272" s="21" t="s">
        <v>10564</v>
      </c>
      <c r="C3272" s="13" t="s">
        <v>8384</v>
      </c>
      <c r="D3272" s="764"/>
      <c r="E3272" s="22"/>
      <c r="F3272" s="19">
        <v>250000</v>
      </c>
      <c r="G3272" s="14">
        <f t="shared" si="65"/>
        <v>-250000</v>
      </c>
      <c r="H3272" s="1175"/>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72" t="s">
        <v>11424</v>
      </c>
      <c r="E3284" s="22">
        <v>20103</v>
      </c>
      <c r="F3284" s="19"/>
      <c r="G3284" s="14">
        <f t="shared" si="65"/>
        <v>20103</v>
      </c>
      <c r="H3284" s="13"/>
    </row>
    <row r="3285" spans="1:8" x14ac:dyDescent="0.25">
      <c r="A3285" s="112">
        <v>45220</v>
      </c>
      <c r="B3285" s="21" t="s">
        <v>11177</v>
      </c>
      <c r="C3285" s="13" t="s">
        <v>8384</v>
      </c>
      <c r="D3285" s="1172"/>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6" t="s">
        <v>11555</v>
      </c>
    </row>
    <row r="3322" spans="1:8" ht="16.5" thickBot="1" x14ac:dyDescent="0.3">
      <c r="A3322" s="112">
        <v>45233</v>
      </c>
      <c r="B3322" s="21" t="s">
        <v>11054</v>
      </c>
      <c r="C3322" s="13" t="s">
        <v>7465</v>
      </c>
      <c r="D3322" s="764"/>
      <c r="E3322" s="781"/>
      <c r="F3322" s="784">
        <v>173681</v>
      </c>
      <c r="G3322" s="782">
        <f t="shared" si="65"/>
        <v>-173681</v>
      </c>
      <c r="H3322" s="1168"/>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6" t="s">
        <v>12248</v>
      </c>
    </row>
    <row r="3387" spans="1:8" x14ac:dyDescent="0.25">
      <c r="A3387" s="112">
        <v>45248</v>
      </c>
      <c r="B3387" s="21" t="s">
        <v>11586</v>
      </c>
      <c r="C3387" s="13" t="s">
        <v>168</v>
      </c>
      <c r="D3387" s="764"/>
      <c r="E3387" s="22"/>
      <c r="F3387" s="109">
        <v>250000</v>
      </c>
      <c r="G3387" s="14">
        <f t="shared" si="67"/>
        <v>-250000</v>
      </c>
      <c r="H3387" s="1168"/>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70" t="s">
        <v>12033</v>
      </c>
    </row>
    <row r="3477" spans="1:8" x14ac:dyDescent="0.25">
      <c r="A3477" s="112">
        <v>45286</v>
      </c>
      <c r="B3477" s="21" t="s">
        <v>10139</v>
      </c>
      <c r="C3477" s="13" t="s">
        <v>166</v>
      </c>
      <c r="D3477" s="764"/>
      <c r="E3477" s="781"/>
      <c r="F3477" s="141">
        <v>21340</v>
      </c>
      <c r="G3477" s="782">
        <f t="shared" si="68"/>
        <v>-21340</v>
      </c>
      <c r="H3477" s="1170"/>
    </row>
    <row r="3478" spans="1:8" x14ac:dyDescent="0.25">
      <c r="A3478" s="112">
        <v>45286</v>
      </c>
      <c r="B3478" s="21" t="s">
        <v>10459</v>
      </c>
      <c r="C3478" s="13" t="s">
        <v>166</v>
      </c>
      <c r="D3478" s="764"/>
      <c r="E3478" s="781"/>
      <c r="F3478" s="141">
        <v>140985</v>
      </c>
      <c r="G3478" s="782">
        <f t="shared" si="68"/>
        <v>-140985</v>
      </c>
      <c r="H3478" s="1170"/>
    </row>
    <row r="3479" spans="1:8" x14ac:dyDescent="0.25">
      <c r="A3479" s="112">
        <v>45286</v>
      </c>
      <c r="B3479" s="21" t="s">
        <v>10220</v>
      </c>
      <c r="C3479" s="13" t="s">
        <v>166</v>
      </c>
      <c r="D3479" s="764"/>
      <c r="E3479" s="781"/>
      <c r="F3479" s="141">
        <v>15980</v>
      </c>
      <c r="G3479" s="782">
        <f t="shared" si="68"/>
        <v>-15980</v>
      </c>
      <c r="H3479" s="1170"/>
    </row>
    <row r="3480" spans="1:8" x14ac:dyDescent="0.25">
      <c r="A3480" s="112">
        <v>45286</v>
      </c>
      <c r="B3480" s="21" t="s">
        <v>10559</v>
      </c>
      <c r="C3480" s="13" t="s">
        <v>166</v>
      </c>
      <c r="D3480" s="764"/>
      <c r="E3480" s="781"/>
      <c r="F3480" s="141">
        <v>45000</v>
      </c>
      <c r="G3480" s="782">
        <f t="shared" si="68"/>
        <v>-45000</v>
      </c>
      <c r="H3480" s="1170"/>
    </row>
    <row r="3481" spans="1:8" x14ac:dyDescent="0.25">
      <c r="A3481" s="112">
        <v>45286</v>
      </c>
      <c r="B3481" s="21" t="s">
        <v>10367</v>
      </c>
      <c r="C3481" s="13" t="s">
        <v>166</v>
      </c>
      <c r="D3481" s="764"/>
      <c r="E3481" s="781"/>
      <c r="F3481" s="141">
        <v>114255</v>
      </c>
      <c r="G3481" s="782">
        <f t="shared" si="68"/>
        <v>-114255</v>
      </c>
      <c r="H3481" s="1170"/>
    </row>
    <row r="3482" spans="1:8" x14ac:dyDescent="0.25">
      <c r="A3482" s="112">
        <v>45286</v>
      </c>
      <c r="B3482" s="21" t="s">
        <v>10890</v>
      </c>
      <c r="C3482" s="13" t="s">
        <v>166</v>
      </c>
      <c r="D3482" s="764"/>
      <c r="E3482" s="781"/>
      <c r="F3482" s="141">
        <v>83530</v>
      </c>
      <c r="G3482" s="782">
        <f t="shared" si="68"/>
        <v>-83530</v>
      </c>
      <c r="H3482" s="1170"/>
    </row>
    <row r="3483" spans="1:8" x14ac:dyDescent="0.25">
      <c r="A3483" s="112">
        <v>45286</v>
      </c>
      <c r="B3483" s="21" t="s">
        <v>10986</v>
      </c>
      <c r="C3483" s="13" t="s">
        <v>166</v>
      </c>
      <c r="D3483" s="764"/>
      <c r="E3483" s="781"/>
      <c r="F3483" s="141">
        <v>65500</v>
      </c>
      <c r="G3483" s="782">
        <f t="shared" si="68"/>
        <v>-65500</v>
      </c>
      <c r="H3483" s="1170"/>
    </row>
    <row r="3484" spans="1:8" x14ac:dyDescent="0.25">
      <c r="A3484" s="112">
        <v>45286</v>
      </c>
      <c r="B3484" s="21" t="s">
        <v>11423</v>
      </c>
      <c r="C3484" s="13" t="s">
        <v>166</v>
      </c>
      <c r="D3484" s="764"/>
      <c r="E3484" s="781"/>
      <c r="F3484" s="141">
        <v>250855</v>
      </c>
      <c r="G3484" s="782">
        <f t="shared" si="68"/>
        <v>-250855</v>
      </c>
      <c r="H3484" s="1170"/>
    </row>
    <row r="3485" spans="1:8" x14ac:dyDescent="0.25">
      <c r="A3485" s="112">
        <v>45286</v>
      </c>
      <c r="B3485" s="21" t="s">
        <v>11586</v>
      </c>
      <c r="C3485" s="13" t="s">
        <v>166</v>
      </c>
      <c r="D3485" s="764"/>
      <c r="E3485" s="781"/>
      <c r="F3485" s="141">
        <v>41135</v>
      </c>
      <c r="G3485" s="782">
        <f t="shared" si="68"/>
        <v>-41135</v>
      </c>
      <c r="H3485" s="1170"/>
    </row>
    <row r="3486" spans="1:8" x14ac:dyDescent="0.25">
      <c r="A3486" s="112">
        <v>45286</v>
      </c>
      <c r="B3486" s="21" t="s">
        <v>10890</v>
      </c>
      <c r="C3486" s="13" t="s">
        <v>166</v>
      </c>
      <c r="D3486" s="764"/>
      <c r="E3486" s="781"/>
      <c r="F3486" s="146">
        <v>103490</v>
      </c>
      <c r="G3486" s="782">
        <f t="shared" si="68"/>
        <v>-103490</v>
      </c>
      <c r="H3486" s="1170"/>
    </row>
    <row r="3487" spans="1:8" x14ac:dyDescent="0.25">
      <c r="A3487" s="112">
        <v>45286</v>
      </c>
      <c r="B3487" s="21" t="s">
        <v>11864</v>
      </c>
      <c r="C3487" s="13" t="s">
        <v>166</v>
      </c>
      <c r="D3487" s="764"/>
      <c r="E3487" s="781"/>
      <c r="F3487" s="146">
        <v>56000</v>
      </c>
      <c r="G3487" s="782">
        <f t="shared" si="68"/>
        <v>-56000</v>
      </c>
      <c r="H3487" s="1170"/>
    </row>
    <row r="3488" spans="1:8" ht="16.5" thickBot="1" x14ac:dyDescent="0.3">
      <c r="A3488" s="112">
        <v>45286</v>
      </c>
      <c r="B3488" s="21" t="s">
        <v>12171</v>
      </c>
      <c r="C3488" s="13" t="s">
        <v>166</v>
      </c>
      <c r="D3488" s="764"/>
      <c r="E3488" s="781"/>
      <c r="F3488" s="784">
        <v>45650</v>
      </c>
      <c r="G3488" s="782">
        <f t="shared" si="68"/>
        <v>-45650</v>
      </c>
      <c r="H3488" s="1170"/>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6" t="s">
        <v>13018</v>
      </c>
    </row>
    <row r="3493" spans="1:8" x14ac:dyDescent="0.25">
      <c r="A3493" s="112">
        <v>45287</v>
      </c>
      <c r="B3493" s="21" t="s">
        <v>6407</v>
      </c>
      <c r="C3493" s="13" t="s">
        <v>1802</v>
      </c>
      <c r="D3493" s="764"/>
      <c r="E3493" s="781"/>
      <c r="F3493" s="141">
        <v>80843</v>
      </c>
      <c r="G3493" s="782">
        <f t="shared" si="68"/>
        <v>-80843</v>
      </c>
      <c r="H3493" s="1167"/>
    </row>
    <row r="3494" spans="1:8" x14ac:dyDescent="0.25">
      <c r="A3494" s="112">
        <v>45287</v>
      </c>
      <c r="B3494" s="21" t="s">
        <v>6506</v>
      </c>
      <c r="C3494" s="13" t="s">
        <v>1802</v>
      </c>
      <c r="D3494" s="764"/>
      <c r="E3494" s="781"/>
      <c r="F3494" s="141">
        <v>4245</v>
      </c>
      <c r="G3494" s="782">
        <f t="shared" si="68"/>
        <v>-4245</v>
      </c>
      <c r="H3494" s="1167"/>
    </row>
    <row r="3495" spans="1:8" ht="16.5" thickBot="1" x14ac:dyDescent="0.3">
      <c r="A3495" s="112">
        <v>45287</v>
      </c>
      <c r="B3495" s="21" t="s">
        <v>10284</v>
      </c>
      <c r="C3495" s="13" t="s">
        <v>1802</v>
      </c>
      <c r="D3495" s="764"/>
      <c r="E3495" s="781"/>
      <c r="F3495" s="784">
        <v>5367</v>
      </c>
      <c r="G3495" s="782">
        <f t="shared" si="68"/>
        <v>-5367</v>
      </c>
      <c r="H3495" s="1168"/>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14460</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6" t="s">
        <v>11970</v>
      </c>
    </row>
    <row r="3508" spans="1:8" x14ac:dyDescent="0.25">
      <c r="A3508" s="112">
        <v>45294</v>
      </c>
      <c r="B3508" s="21" t="s">
        <v>10367</v>
      </c>
      <c r="C3508" s="13" t="s">
        <v>5680</v>
      </c>
      <c r="D3508" s="764"/>
      <c r="E3508" s="22"/>
      <c r="F3508" s="19">
        <v>190000</v>
      </c>
      <c r="G3508" s="14">
        <f t="shared" si="68"/>
        <v>-190000</v>
      </c>
      <c r="H3508" s="1178"/>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6" t="s">
        <v>12102</v>
      </c>
    </row>
    <row r="3514" spans="1:8" x14ac:dyDescent="0.25">
      <c r="A3514" s="112">
        <v>45295</v>
      </c>
      <c r="B3514" s="21" t="s">
        <v>11423</v>
      </c>
      <c r="C3514" s="13" t="s">
        <v>8384</v>
      </c>
      <c r="D3514" s="764"/>
      <c r="E3514" s="22"/>
      <c r="F3514" s="19">
        <v>250000</v>
      </c>
      <c r="G3514" s="14">
        <f t="shared" si="68"/>
        <v>-250000</v>
      </c>
      <c r="H3514" s="1167"/>
    </row>
    <row r="3515" spans="1:8" x14ac:dyDescent="0.25">
      <c r="A3515" s="112">
        <v>45295</v>
      </c>
      <c r="B3515" s="21" t="s">
        <v>11586</v>
      </c>
      <c r="C3515" s="13" t="s">
        <v>8384</v>
      </c>
      <c r="D3515" s="764"/>
      <c r="E3515" s="22"/>
      <c r="F3515" s="19">
        <v>500000</v>
      </c>
      <c r="G3515" s="14">
        <f t="shared" si="68"/>
        <v>-500000</v>
      </c>
      <c r="H3515" s="1168"/>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73" t="s">
        <v>12275</v>
      </c>
    </row>
    <row r="3524" spans="1:8" x14ac:dyDescent="0.25">
      <c r="A3524" s="112">
        <v>45300</v>
      </c>
      <c r="B3524" s="21" t="s">
        <v>10220</v>
      </c>
      <c r="C3524" s="13" t="s">
        <v>8384</v>
      </c>
      <c r="D3524" s="764"/>
      <c r="E3524" s="22"/>
      <c r="F3524" s="19">
        <v>10470</v>
      </c>
      <c r="G3524" s="14">
        <f t="shared" si="69"/>
        <v>-10470</v>
      </c>
      <c r="H3524" s="1174"/>
    </row>
    <row r="3525" spans="1:8" x14ac:dyDescent="0.25">
      <c r="A3525" s="112">
        <v>45300</v>
      </c>
      <c r="B3525" s="21" t="s">
        <v>10564</v>
      </c>
      <c r="C3525" s="13" t="s">
        <v>8384</v>
      </c>
      <c r="D3525" s="764"/>
      <c r="E3525" s="22"/>
      <c r="F3525" s="19">
        <v>1347</v>
      </c>
      <c r="G3525" s="14">
        <f t="shared" si="69"/>
        <v>-1347</v>
      </c>
      <c r="H3525" s="1174"/>
    </row>
    <row r="3526" spans="1:8" x14ac:dyDescent="0.25">
      <c r="A3526" s="112">
        <v>45300</v>
      </c>
      <c r="B3526" s="21" t="s">
        <v>10890</v>
      </c>
      <c r="C3526" s="13" t="s">
        <v>8384</v>
      </c>
      <c r="D3526" s="764"/>
      <c r="E3526" s="22"/>
      <c r="F3526" s="19">
        <v>187415</v>
      </c>
      <c r="G3526" s="14">
        <f t="shared" si="69"/>
        <v>-187415</v>
      </c>
      <c r="H3526" s="1174"/>
    </row>
    <row r="3527" spans="1:8" x14ac:dyDescent="0.25">
      <c r="A3527" s="112">
        <v>45300</v>
      </c>
      <c r="B3527" s="21" t="s">
        <v>10986</v>
      </c>
      <c r="C3527" s="13" t="s">
        <v>8384</v>
      </c>
      <c r="D3527" s="764"/>
      <c r="E3527" s="22"/>
      <c r="F3527" s="19">
        <v>4390</v>
      </c>
      <c r="G3527" s="14">
        <f t="shared" si="69"/>
        <v>-4390</v>
      </c>
      <c r="H3527" s="1174"/>
    </row>
    <row r="3528" spans="1:8" x14ac:dyDescent="0.25">
      <c r="A3528" s="112">
        <v>45300</v>
      </c>
      <c r="B3528" s="21" t="s">
        <v>11054</v>
      </c>
      <c r="C3528" s="13" t="s">
        <v>8384</v>
      </c>
      <c r="D3528" s="764"/>
      <c r="E3528" s="22"/>
      <c r="F3528" s="19">
        <v>75122</v>
      </c>
      <c r="G3528" s="14">
        <f t="shared" si="69"/>
        <v>-75122</v>
      </c>
      <c r="H3528" s="1174"/>
    </row>
    <row r="3529" spans="1:8" x14ac:dyDescent="0.25">
      <c r="A3529" s="112">
        <v>45300</v>
      </c>
      <c r="B3529" s="21" t="s">
        <v>11423</v>
      </c>
      <c r="C3529" s="13" t="s">
        <v>8384</v>
      </c>
      <c r="D3529" s="764"/>
      <c r="E3529" s="22"/>
      <c r="F3529" s="19">
        <v>130168</v>
      </c>
      <c r="G3529" s="14">
        <f t="shared" si="69"/>
        <v>-130168</v>
      </c>
      <c r="H3529" s="1174"/>
    </row>
    <row r="3530" spans="1:8" x14ac:dyDescent="0.25">
      <c r="A3530" s="112">
        <v>45300</v>
      </c>
      <c r="B3530" s="21" t="s">
        <v>11249</v>
      </c>
      <c r="C3530" s="13" t="s">
        <v>8384</v>
      </c>
      <c r="D3530" s="764"/>
      <c r="E3530" s="22"/>
      <c r="F3530" s="19">
        <v>13416</v>
      </c>
      <c r="G3530" s="14">
        <f t="shared" si="69"/>
        <v>-13416</v>
      </c>
      <c r="H3530" s="1174"/>
    </row>
    <row r="3531" spans="1:8" x14ac:dyDescent="0.25">
      <c r="A3531" s="112">
        <v>45300</v>
      </c>
      <c r="B3531" s="21" t="s">
        <v>11685</v>
      </c>
      <c r="C3531" s="13" t="s">
        <v>8384</v>
      </c>
      <c r="D3531" s="764"/>
      <c r="E3531" s="22"/>
      <c r="F3531" s="19">
        <v>56173</v>
      </c>
      <c r="G3531" s="14">
        <f t="shared" si="69"/>
        <v>-56173</v>
      </c>
      <c r="H3531" s="1174"/>
    </row>
    <row r="3532" spans="1:8" x14ac:dyDescent="0.25">
      <c r="A3532" s="112">
        <v>45300</v>
      </c>
      <c r="B3532" s="21" t="s">
        <v>11488</v>
      </c>
      <c r="C3532" s="13" t="s">
        <v>8384</v>
      </c>
      <c r="D3532" s="764"/>
      <c r="E3532" s="22"/>
      <c r="F3532" s="19">
        <v>73043</v>
      </c>
      <c r="G3532" s="14">
        <f t="shared" si="69"/>
        <v>-73043</v>
      </c>
      <c r="H3532" s="1174"/>
    </row>
    <row r="3533" spans="1:8" x14ac:dyDescent="0.25">
      <c r="A3533" s="112">
        <v>45300</v>
      </c>
      <c r="B3533" s="21" t="s">
        <v>11586</v>
      </c>
      <c r="C3533" s="13" t="s">
        <v>8384</v>
      </c>
      <c r="D3533" s="764"/>
      <c r="E3533" s="22"/>
      <c r="F3533" s="19">
        <v>322676</v>
      </c>
      <c r="G3533" s="14">
        <f t="shared" si="69"/>
        <v>-322676</v>
      </c>
      <c r="H3533" s="1175"/>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6" t="s">
        <v>12247</v>
      </c>
    </row>
    <row r="3539" spans="1:8" x14ac:dyDescent="0.25">
      <c r="A3539" s="112">
        <v>45303</v>
      </c>
      <c r="B3539" s="21" t="s">
        <v>10284</v>
      </c>
      <c r="C3539" s="13" t="s">
        <v>168</v>
      </c>
      <c r="D3539" s="764"/>
      <c r="E3539" s="781"/>
      <c r="F3539" s="141">
        <v>8740</v>
      </c>
      <c r="G3539" s="782">
        <f t="shared" si="69"/>
        <v>-8740</v>
      </c>
      <c r="H3539" s="1167"/>
    </row>
    <row r="3540" spans="1:8" x14ac:dyDescent="0.25">
      <c r="A3540" s="112">
        <v>45303</v>
      </c>
      <c r="B3540" s="21" t="s">
        <v>10559</v>
      </c>
      <c r="C3540" s="13" t="s">
        <v>168</v>
      </c>
      <c r="D3540" s="764"/>
      <c r="E3540" s="781"/>
      <c r="F3540" s="141">
        <v>91300</v>
      </c>
      <c r="G3540" s="782">
        <f t="shared" si="69"/>
        <v>-91300</v>
      </c>
      <c r="H3540" s="1167"/>
    </row>
    <row r="3541" spans="1:8" x14ac:dyDescent="0.25">
      <c r="A3541" s="112">
        <v>45303</v>
      </c>
      <c r="B3541" s="21" t="s">
        <v>7801</v>
      </c>
      <c r="C3541" s="13" t="s">
        <v>168</v>
      </c>
      <c r="D3541" s="764"/>
      <c r="E3541" s="781"/>
      <c r="F3541" s="141">
        <v>10980</v>
      </c>
      <c r="G3541" s="782">
        <f t="shared" si="69"/>
        <v>-10980</v>
      </c>
      <c r="H3541" s="1167"/>
    </row>
    <row r="3542" spans="1:8" x14ac:dyDescent="0.25">
      <c r="A3542" s="112">
        <v>45303</v>
      </c>
      <c r="B3542" s="21" t="s">
        <v>10367</v>
      </c>
      <c r="C3542" s="13" t="s">
        <v>168</v>
      </c>
      <c r="D3542" s="764"/>
      <c r="E3542" s="781"/>
      <c r="F3542" s="141">
        <v>206520</v>
      </c>
      <c r="G3542" s="782">
        <f t="shared" si="69"/>
        <v>-206520</v>
      </c>
      <c r="H3542" s="1167"/>
    </row>
    <row r="3543" spans="1:8" x14ac:dyDescent="0.25">
      <c r="A3543" s="112">
        <v>45303</v>
      </c>
      <c r="B3543" s="21" t="s">
        <v>11249</v>
      </c>
      <c r="C3543" s="13" t="s">
        <v>168</v>
      </c>
      <c r="D3543" s="764"/>
      <c r="E3543" s="781"/>
      <c r="F3543" s="141">
        <v>19640</v>
      </c>
      <c r="G3543" s="782">
        <f t="shared" si="69"/>
        <v>-19640</v>
      </c>
      <c r="H3543" s="1167"/>
    </row>
    <row r="3544" spans="1:8" x14ac:dyDescent="0.25">
      <c r="A3544" s="112">
        <v>45303</v>
      </c>
      <c r="B3544" s="21" t="s">
        <v>10459</v>
      </c>
      <c r="C3544" s="13" t="s">
        <v>168</v>
      </c>
      <c r="D3544" s="764"/>
      <c r="E3544" s="781"/>
      <c r="F3544" s="141">
        <v>259118</v>
      </c>
      <c r="G3544" s="782">
        <f t="shared" si="69"/>
        <v>-259118</v>
      </c>
      <c r="H3544" s="1167"/>
    </row>
    <row r="3545" spans="1:8" ht="16.5" thickBot="1" x14ac:dyDescent="0.3">
      <c r="A3545" s="112">
        <v>45303</v>
      </c>
      <c r="B3545" s="21" t="s">
        <v>10564</v>
      </c>
      <c r="C3545" s="13" t="s">
        <v>168</v>
      </c>
      <c r="D3545" s="764"/>
      <c r="E3545" s="781"/>
      <c r="F3545" s="784">
        <v>5165</v>
      </c>
      <c r="G3545" s="782">
        <f t="shared" si="69"/>
        <v>-5165</v>
      </c>
      <c r="H3545" s="1168"/>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73" t="s">
        <v>13014</v>
      </c>
    </row>
    <row r="3560" spans="1:8" x14ac:dyDescent="0.25">
      <c r="A3560" s="112">
        <v>45310</v>
      </c>
      <c r="B3560" s="21" t="s">
        <v>8856</v>
      </c>
      <c r="C3560" s="13" t="s">
        <v>5186</v>
      </c>
      <c r="D3560" s="764"/>
      <c r="E3560" s="22"/>
      <c r="F3560" s="19">
        <v>200000</v>
      </c>
      <c r="G3560" s="14">
        <f t="shared" si="68"/>
        <v>-200000</v>
      </c>
      <c r="H3560" s="1175"/>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14459</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62" t="s">
        <v>13007</v>
      </c>
    </row>
    <row r="3607" spans="1:8" x14ac:dyDescent="0.25">
      <c r="A3607" s="112">
        <v>45322</v>
      </c>
      <c r="B3607" s="21" t="s">
        <v>10564</v>
      </c>
      <c r="C3607" s="13" t="s">
        <v>169</v>
      </c>
      <c r="D3607" s="764"/>
      <c r="E3607" s="22"/>
      <c r="F3607" s="19">
        <v>200000</v>
      </c>
      <c r="G3607" s="14">
        <f t="shared" si="70"/>
        <v>-200000</v>
      </c>
      <c r="H3607" s="1263"/>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14417</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6" t="s">
        <v>12544</v>
      </c>
    </row>
    <row r="3648" spans="1:8" x14ac:dyDescent="0.25">
      <c r="A3648" s="112">
        <v>45346</v>
      </c>
      <c r="B3648" s="21" t="s">
        <v>10890</v>
      </c>
      <c r="C3648" s="13" t="s">
        <v>180</v>
      </c>
      <c r="D3648" s="764"/>
      <c r="E3648" s="781"/>
      <c r="F3648" s="141">
        <v>164280</v>
      </c>
      <c r="G3648" s="782">
        <f t="shared" si="70"/>
        <v>-164280</v>
      </c>
      <c r="H3648" s="1167"/>
    </row>
    <row r="3649" spans="1:8" x14ac:dyDescent="0.25">
      <c r="A3649" s="112">
        <v>45346</v>
      </c>
      <c r="B3649" s="21" t="s">
        <v>11586</v>
      </c>
      <c r="C3649" s="13" t="s">
        <v>180</v>
      </c>
      <c r="D3649" s="764"/>
      <c r="E3649" s="781"/>
      <c r="F3649" s="141">
        <v>145230</v>
      </c>
      <c r="G3649" s="782">
        <f t="shared" si="70"/>
        <v>-145230</v>
      </c>
      <c r="H3649" s="1167"/>
    </row>
    <row r="3650" spans="1:8" ht="16.5" thickBot="1" x14ac:dyDescent="0.3">
      <c r="A3650" s="112">
        <v>45346</v>
      </c>
      <c r="B3650" s="21" t="s">
        <v>11864</v>
      </c>
      <c r="C3650" s="13" t="s">
        <v>180</v>
      </c>
      <c r="D3650" s="764"/>
      <c r="E3650" s="781"/>
      <c r="F3650" s="784">
        <v>176730</v>
      </c>
      <c r="G3650" s="782">
        <f t="shared" si="70"/>
        <v>-176730</v>
      </c>
      <c r="H3650" s="1168"/>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73" t="s">
        <v>13011</v>
      </c>
    </row>
    <row r="3687" spans="1:8" x14ac:dyDescent="0.25">
      <c r="A3687" s="112">
        <v>45369</v>
      </c>
      <c r="B3687" s="21" t="s">
        <v>12328</v>
      </c>
      <c r="C3687" s="13" t="s">
        <v>8384</v>
      </c>
      <c r="D3687" s="764"/>
      <c r="E3687" s="22"/>
      <c r="F3687" s="19">
        <v>900000</v>
      </c>
      <c r="G3687" s="14">
        <f t="shared" ref="G3687" si="73">E3687-F3687</f>
        <v>-900000</v>
      </c>
      <c r="H3687" s="1175"/>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6" t="s">
        <v>13013</v>
      </c>
    </row>
    <row r="3716" spans="1:8" x14ac:dyDescent="0.25">
      <c r="A3716" s="112">
        <v>45416</v>
      </c>
      <c r="B3716" s="21" t="s">
        <v>8547</v>
      </c>
      <c r="C3716" s="13" t="s">
        <v>8384</v>
      </c>
      <c r="D3716" s="764"/>
      <c r="E3716" s="781"/>
      <c r="F3716" s="141">
        <v>74242</v>
      </c>
      <c r="G3716" s="782">
        <f t="shared" ref="G3716:G3721" si="75">E3716-F3716</f>
        <v>-74242</v>
      </c>
      <c r="H3716" s="1167"/>
    </row>
    <row r="3717" spans="1:8" x14ac:dyDescent="0.25">
      <c r="A3717" s="112">
        <v>45416</v>
      </c>
      <c r="B3717" s="21" t="s">
        <v>10890</v>
      </c>
      <c r="C3717" s="13" t="s">
        <v>8384</v>
      </c>
      <c r="D3717" s="764"/>
      <c r="E3717" s="781"/>
      <c r="F3717" s="141">
        <v>20637</v>
      </c>
      <c r="G3717" s="782">
        <f t="shared" si="75"/>
        <v>-20637</v>
      </c>
      <c r="H3717" s="1167"/>
    </row>
    <row r="3718" spans="1:8" x14ac:dyDescent="0.25">
      <c r="A3718" s="112">
        <v>45416</v>
      </c>
      <c r="B3718" s="21" t="s">
        <v>11685</v>
      </c>
      <c r="C3718" s="13" t="s">
        <v>8384</v>
      </c>
      <c r="D3718" s="764"/>
      <c r="E3718" s="781"/>
      <c r="F3718" s="141">
        <v>6768</v>
      </c>
      <c r="G3718" s="782">
        <f t="shared" si="75"/>
        <v>-6768</v>
      </c>
      <c r="H3718" s="1167"/>
    </row>
    <row r="3719" spans="1:8" x14ac:dyDescent="0.25">
      <c r="A3719" s="112">
        <v>45416</v>
      </c>
      <c r="B3719" s="21" t="s">
        <v>11586</v>
      </c>
      <c r="C3719" s="13" t="s">
        <v>8384</v>
      </c>
      <c r="D3719" s="764"/>
      <c r="E3719" s="781"/>
      <c r="F3719" s="141">
        <v>25632</v>
      </c>
      <c r="G3719" s="782">
        <f t="shared" si="75"/>
        <v>-25632</v>
      </c>
      <c r="H3719" s="1167"/>
    </row>
    <row r="3720" spans="1:8" x14ac:dyDescent="0.25">
      <c r="A3720" s="112">
        <v>45416</v>
      </c>
      <c r="B3720" s="21" t="s">
        <v>12774</v>
      </c>
      <c r="C3720" s="13" t="s">
        <v>8384</v>
      </c>
      <c r="D3720" s="764"/>
      <c r="E3720" s="781"/>
      <c r="F3720" s="141">
        <v>153139</v>
      </c>
      <c r="G3720" s="782">
        <f t="shared" si="75"/>
        <v>-153139</v>
      </c>
      <c r="H3720" s="1167"/>
    </row>
    <row r="3721" spans="1:8" ht="16.5" thickBot="1" x14ac:dyDescent="0.3">
      <c r="A3721" s="112">
        <v>45416</v>
      </c>
      <c r="B3721" s="21" t="s">
        <v>11707</v>
      </c>
      <c r="C3721" s="13" t="s">
        <v>8384</v>
      </c>
      <c r="D3721" s="764"/>
      <c r="E3721" s="781"/>
      <c r="F3721" s="784">
        <v>56962</v>
      </c>
      <c r="G3721" s="782">
        <f t="shared" si="75"/>
        <v>-56962</v>
      </c>
      <c r="H3721" s="1168"/>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73" t="s">
        <v>13009</v>
      </c>
    </row>
    <row r="3725" spans="1:8" x14ac:dyDescent="0.25">
      <c r="A3725" s="112">
        <v>45418</v>
      </c>
      <c r="B3725" s="21" t="s">
        <v>10564</v>
      </c>
      <c r="C3725" s="13" t="s">
        <v>169</v>
      </c>
      <c r="D3725" s="764"/>
      <c r="E3725" s="781"/>
      <c r="F3725" s="141">
        <v>46500</v>
      </c>
      <c r="G3725" s="782">
        <f t="shared" si="74"/>
        <v>-46500</v>
      </c>
      <c r="H3725" s="1174"/>
    </row>
    <row r="3726" spans="1:8" x14ac:dyDescent="0.25">
      <c r="A3726" s="112">
        <v>45418</v>
      </c>
      <c r="B3726" s="21" t="s">
        <v>10890</v>
      </c>
      <c r="C3726" s="13" t="s">
        <v>169</v>
      </c>
      <c r="D3726" s="764"/>
      <c r="E3726" s="781"/>
      <c r="F3726" s="141">
        <v>80500</v>
      </c>
      <c r="G3726" s="782">
        <f t="shared" si="74"/>
        <v>-80500</v>
      </c>
      <c r="H3726" s="1174"/>
    </row>
    <row r="3727" spans="1:8" ht="16.5" thickBot="1" x14ac:dyDescent="0.3">
      <c r="A3727" s="112">
        <v>45418</v>
      </c>
      <c r="B3727" s="21" t="s">
        <v>11864</v>
      </c>
      <c r="C3727" s="13" t="s">
        <v>169</v>
      </c>
      <c r="D3727" s="764"/>
      <c r="E3727" s="781"/>
      <c r="F3727" s="784">
        <v>157650</v>
      </c>
      <c r="G3727" s="782">
        <f t="shared" si="74"/>
        <v>-157650</v>
      </c>
      <c r="H3727" s="1175"/>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14493</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14492</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6" t="s">
        <v>13275</v>
      </c>
    </row>
    <row r="3751" spans="1:8" x14ac:dyDescent="0.25">
      <c r="A3751" s="112">
        <v>45432</v>
      </c>
      <c r="B3751" s="21" t="s">
        <v>11864</v>
      </c>
      <c r="C3751" s="13" t="s">
        <v>180</v>
      </c>
      <c r="D3751" s="764"/>
      <c r="E3751" s="22"/>
      <c r="F3751" s="19">
        <v>48390</v>
      </c>
      <c r="G3751" s="14">
        <f t="shared" si="74"/>
        <v>-48390</v>
      </c>
      <c r="H3751" s="1167"/>
    </row>
    <row r="3752" spans="1:8" x14ac:dyDescent="0.25">
      <c r="A3752" s="112">
        <v>45432</v>
      </c>
      <c r="B3752" s="21" t="s">
        <v>12171</v>
      </c>
      <c r="C3752" s="13" t="s">
        <v>180</v>
      </c>
      <c r="D3752" s="764"/>
      <c r="E3752" s="22"/>
      <c r="F3752" s="19">
        <v>90710</v>
      </c>
      <c r="G3752" s="14">
        <f t="shared" si="74"/>
        <v>-90710</v>
      </c>
      <c r="H3752" s="1168"/>
    </row>
    <row r="3753" spans="1:8" x14ac:dyDescent="0.25">
      <c r="A3753" s="112">
        <v>45436</v>
      </c>
      <c r="B3753" s="21" t="s">
        <v>9820</v>
      </c>
      <c r="C3753" s="13" t="s">
        <v>166</v>
      </c>
      <c r="D3753" s="764"/>
      <c r="E3753" s="22"/>
      <c r="F3753" s="19">
        <v>90000</v>
      </c>
      <c r="G3753" s="14">
        <f t="shared" si="74"/>
        <v>-90000</v>
      </c>
      <c r="H3753" s="1166" t="s">
        <v>13139</v>
      </c>
    </row>
    <row r="3754" spans="1:8" x14ac:dyDescent="0.25">
      <c r="A3754" s="112">
        <v>45436</v>
      </c>
      <c r="B3754" s="21" t="s">
        <v>11488</v>
      </c>
      <c r="C3754" s="13" t="s">
        <v>166</v>
      </c>
      <c r="D3754" s="764"/>
      <c r="E3754" s="22"/>
      <c r="F3754" s="19">
        <v>10000</v>
      </c>
      <c r="G3754" s="14">
        <f t="shared" si="74"/>
        <v>-10000</v>
      </c>
      <c r="H3754" s="1167"/>
    </row>
    <row r="3755" spans="1:8" x14ac:dyDescent="0.25">
      <c r="A3755" s="112">
        <v>45436</v>
      </c>
      <c r="B3755" s="21" t="s">
        <v>13278</v>
      </c>
      <c r="C3755" s="13" t="s">
        <v>166</v>
      </c>
      <c r="D3755" s="764"/>
      <c r="E3755" s="22"/>
      <c r="F3755" s="19">
        <v>200000</v>
      </c>
      <c r="G3755" s="14">
        <f t="shared" si="74"/>
        <v>-200000</v>
      </c>
      <c r="H3755" s="1168"/>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60" t="s">
        <v>13119</v>
      </c>
    </row>
    <row r="3763" spans="1:8" x14ac:dyDescent="0.25">
      <c r="A3763" s="112">
        <v>45441</v>
      </c>
      <c r="B3763" s="21" t="s">
        <v>11864</v>
      </c>
      <c r="C3763" s="13" t="s">
        <v>13116</v>
      </c>
      <c r="D3763" s="764"/>
      <c r="E3763" s="22"/>
      <c r="F3763" s="19">
        <v>400000</v>
      </c>
      <c r="G3763" s="14">
        <f t="shared" si="74"/>
        <v>-400000</v>
      </c>
      <c r="H3763" s="1261"/>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73" t="s">
        <v>13188</v>
      </c>
    </row>
    <row r="3770" spans="1:8" x14ac:dyDescent="0.25">
      <c r="A3770" s="112">
        <v>45447</v>
      </c>
      <c r="B3770" s="21" t="s">
        <v>13098</v>
      </c>
      <c r="C3770" s="13" t="s">
        <v>5186</v>
      </c>
      <c r="D3770" s="764"/>
      <c r="E3770" s="22"/>
      <c r="F3770" s="19">
        <v>250000</v>
      </c>
      <c r="G3770" s="14">
        <f t="shared" si="74"/>
        <v>-250000</v>
      </c>
      <c r="H3770" s="1175"/>
    </row>
    <row r="3771" spans="1:8" x14ac:dyDescent="0.25">
      <c r="A3771" s="112">
        <v>45453</v>
      </c>
      <c r="B3771" s="21" t="s">
        <v>9820</v>
      </c>
      <c r="C3771" s="13" t="s">
        <v>8384</v>
      </c>
      <c r="D3771" s="764"/>
      <c r="E3771" s="22"/>
      <c r="F3771" s="19">
        <v>250000</v>
      </c>
      <c r="G3771" s="14">
        <f t="shared" si="74"/>
        <v>-250000</v>
      </c>
      <c r="H3771" s="1166" t="s">
        <v>13013</v>
      </c>
    </row>
    <row r="3772" spans="1:8" x14ac:dyDescent="0.25">
      <c r="A3772" s="112">
        <v>45453</v>
      </c>
      <c r="B3772" s="21" t="s">
        <v>11488</v>
      </c>
      <c r="C3772" s="13" t="s">
        <v>8384</v>
      </c>
      <c r="D3772" s="764"/>
      <c r="E3772" s="22"/>
      <c r="F3772" s="19">
        <v>250000</v>
      </c>
      <c r="G3772" s="14">
        <f t="shared" si="74"/>
        <v>-250000</v>
      </c>
      <c r="H3772" s="1168"/>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73" t="s">
        <v>14466</v>
      </c>
    </row>
    <row r="3775" spans="1:8" x14ac:dyDescent="0.25">
      <c r="A3775" s="112">
        <v>45454</v>
      </c>
      <c r="B3775" s="21" t="s">
        <v>13098</v>
      </c>
      <c r="C3775" s="13" t="s">
        <v>7947</v>
      </c>
      <c r="D3775" s="764"/>
      <c r="E3775" s="781"/>
      <c r="F3775" s="19">
        <v>1000000</v>
      </c>
      <c r="G3775" s="782">
        <f t="shared" si="80"/>
        <v>-1000000</v>
      </c>
      <c r="H3775" s="1175"/>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6" t="s">
        <v>13262</v>
      </c>
    </row>
    <row r="3780" spans="1:8" x14ac:dyDescent="0.25">
      <c r="A3780" s="112">
        <v>45456</v>
      </c>
      <c r="B3780" s="21" t="s">
        <v>6503</v>
      </c>
      <c r="C3780" s="13" t="s">
        <v>164</v>
      </c>
      <c r="D3780" s="764"/>
      <c r="E3780" s="22"/>
      <c r="F3780" s="19">
        <v>9034</v>
      </c>
      <c r="G3780" s="782">
        <f t="shared" si="80"/>
        <v>-9034</v>
      </c>
      <c r="H3780" s="1177"/>
    </row>
    <row r="3781" spans="1:8" x14ac:dyDescent="0.25">
      <c r="A3781" s="112">
        <v>45456</v>
      </c>
      <c r="B3781" s="21" t="s">
        <v>8547</v>
      </c>
      <c r="C3781" s="13" t="s">
        <v>164</v>
      </c>
      <c r="D3781" s="764"/>
      <c r="E3781" s="22"/>
      <c r="F3781" s="19">
        <v>5194</v>
      </c>
      <c r="G3781" s="782">
        <f t="shared" si="80"/>
        <v>-5194</v>
      </c>
      <c r="H3781" s="1177"/>
    </row>
    <row r="3782" spans="1:8" x14ac:dyDescent="0.25">
      <c r="A3782" s="112">
        <v>45456</v>
      </c>
      <c r="B3782" s="21" t="s">
        <v>11068</v>
      </c>
      <c r="C3782" s="13" t="s">
        <v>164</v>
      </c>
      <c r="D3782" s="764"/>
      <c r="E3782" s="22"/>
      <c r="F3782" s="19">
        <v>81179</v>
      </c>
      <c r="G3782" s="782">
        <f t="shared" si="80"/>
        <v>-81179</v>
      </c>
      <c r="H3782" s="1177"/>
    </row>
    <row r="3783" spans="1:8" x14ac:dyDescent="0.25">
      <c r="A3783" s="112">
        <v>45456</v>
      </c>
      <c r="B3783" s="21" t="s">
        <v>10220</v>
      </c>
      <c r="C3783" s="13" t="s">
        <v>164</v>
      </c>
      <c r="D3783" s="764"/>
      <c r="E3783" s="22"/>
      <c r="F3783" s="19">
        <v>21030</v>
      </c>
      <c r="G3783" s="782">
        <f t="shared" si="80"/>
        <v>-21030</v>
      </c>
      <c r="H3783" s="1177"/>
    </row>
    <row r="3784" spans="1:8" x14ac:dyDescent="0.25">
      <c r="A3784" s="112">
        <v>45456</v>
      </c>
      <c r="B3784" s="21" t="s">
        <v>10890</v>
      </c>
      <c r="C3784" s="13" t="s">
        <v>164</v>
      </c>
      <c r="D3784" s="764"/>
      <c r="E3784" s="22"/>
      <c r="F3784" s="19">
        <v>5434</v>
      </c>
      <c r="G3784" s="782">
        <f t="shared" si="80"/>
        <v>-5434</v>
      </c>
      <c r="H3784" s="1177"/>
    </row>
    <row r="3785" spans="1:8" x14ac:dyDescent="0.25">
      <c r="A3785" s="112">
        <v>45456</v>
      </c>
      <c r="B3785" s="21" t="s">
        <v>11586</v>
      </c>
      <c r="C3785" s="13" t="s">
        <v>164</v>
      </c>
      <c r="D3785" s="764"/>
      <c r="E3785" s="22"/>
      <c r="F3785" s="19">
        <v>10407</v>
      </c>
      <c r="G3785" s="782">
        <f t="shared" si="80"/>
        <v>-10407</v>
      </c>
      <c r="H3785" s="1177"/>
    </row>
    <row r="3786" spans="1:8" x14ac:dyDescent="0.25">
      <c r="A3786" s="112">
        <v>45456</v>
      </c>
      <c r="B3786" s="21" t="s">
        <v>11488</v>
      </c>
      <c r="C3786" s="13" t="s">
        <v>164</v>
      </c>
      <c r="D3786" s="764"/>
      <c r="E3786" s="22"/>
      <c r="F3786" s="19">
        <v>43136</v>
      </c>
      <c r="G3786" s="782">
        <f t="shared" si="80"/>
        <v>-43136</v>
      </c>
      <c r="H3786" s="1177"/>
    </row>
    <row r="3787" spans="1:8" x14ac:dyDescent="0.25">
      <c r="A3787" s="112">
        <v>45456</v>
      </c>
      <c r="B3787" s="21" t="s">
        <v>12171</v>
      </c>
      <c r="C3787" s="13" t="s">
        <v>164</v>
      </c>
      <c r="D3787" s="764"/>
      <c r="E3787" s="22"/>
      <c r="F3787" s="19">
        <v>2016</v>
      </c>
      <c r="G3787" s="782">
        <f t="shared" si="80"/>
        <v>-2016</v>
      </c>
      <c r="H3787" s="1177"/>
    </row>
    <row r="3788" spans="1:8" x14ac:dyDescent="0.25">
      <c r="A3788" s="112">
        <v>45456</v>
      </c>
      <c r="B3788" s="21" t="s">
        <v>12388</v>
      </c>
      <c r="C3788" s="13" t="s">
        <v>164</v>
      </c>
      <c r="D3788" s="764"/>
      <c r="E3788" s="22"/>
      <c r="F3788" s="19">
        <v>387</v>
      </c>
      <c r="G3788" s="782">
        <f t="shared" si="80"/>
        <v>-387</v>
      </c>
      <c r="H3788" s="1178"/>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6" t="s">
        <v>13336</v>
      </c>
    </row>
    <row r="3799" spans="1:8" x14ac:dyDescent="0.25">
      <c r="A3799" s="112">
        <v>45470</v>
      </c>
      <c r="B3799" s="21" t="s">
        <v>11864</v>
      </c>
      <c r="C3799" s="13" t="s">
        <v>8384</v>
      </c>
      <c r="D3799" s="764"/>
      <c r="E3799" s="22"/>
      <c r="F3799" s="19">
        <v>214017</v>
      </c>
      <c r="G3799" s="14">
        <f t="shared" si="80"/>
        <v>-214017</v>
      </c>
      <c r="H3799" s="1167"/>
    </row>
    <row r="3800" spans="1:8" ht="16.5" thickBot="1" x14ac:dyDescent="0.3">
      <c r="A3800" s="112">
        <v>45470</v>
      </c>
      <c r="B3800" s="21" t="s">
        <v>12171</v>
      </c>
      <c r="C3800" s="13" t="s">
        <v>8384</v>
      </c>
      <c r="D3800" s="764"/>
      <c r="E3800" s="22"/>
      <c r="F3800" s="109">
        <v>231690</v>
      </c>
      <c r="G3800" s="14">
        <f t="shared" si="80"/>
        <v>-231690</v>
      </c>
      <c r="H3800" s="1168"/>
    </row>
    <row r="3801" spans="1:8" x14ac:dyDescent="0.25">
      <c r="A3801" s="112">
        <v>45471</v>
      </c>
      <c r="B3801" s="21" t="s">
        <v>8547</v>
      </c>
      <c r="C3801" s="13" t="s">
        <v>7465</v>
      </c>
      <c r="D3801" s="764"/>
      <c r="E3801" s="781"/>
      <c r="F3801" s="783">
        <v>197307</v>
      </c>
      <c r="G3801" s="782">
        <f t="shared" si="80"/>
        <v>-197307</v>
      </c>
      <c r="H3801" s="1173" t="s">
        <v>13341</v>
      </c>
    </row>
    <row r="3802" spans="1:8" x14ac:dyDescent="0.25">
      <c r="A3802" s="112">
        <v>45471</v>
      </c>
      <c r="B3802" s="21" t="s">
        <v>11068</v>
      </c>
      <c r="C3802" s="13" t="s">
        <v>7465</v>
      </c>
      <c r="D3802" s="764"/>
      <c r="E3802" s="781"/>
      <c r="F3802" s="141">
        <v>43808</v>
      </c>
      <c r="G3802" s="782">
        <f t="shared" si="80"/>
        <v>-43808</v>
      </c>
      <c r="H3802" s="1174"/>
    </row>
    <row r="3803" spans="1:8" x14ac:dyDescent="0.25">
      <c r="A3803" s="112">
        <v>45471</v>
      </c>
      <c r="B3803" s="21" t="s">
        <v>10220</v>
      </c>
      <c r="C3803" s="13" t="s">
        <v>7465</v>
      </c>
      <c r="D3803" s="764"/>
      <c r="E3803" s="781"/>
      <c r="F3803" s="141">
        <v>203105</v>
      </c>
      <c r="G3803" s="782">
        <f t="shared" si="80"/>
        <v>-203105</v>
      </c>
      <c r="H3803" s="1174"/>
    </row>
    <row r="3804" spans="1:8" x14ac:dyDescent="0.25">
      <c r="A3804" s="112">
        <v>45471</v>
      </c>
      <c r="B3804" s="21" t="s">
        <v>12783</v>
      </c>
      <c r="C3804" s="13" t="s">
        <v>7465</v>
      </c>
      <c r="D3804" s="764"/>
      <c r="E3804" s="781"/>
      <c r="F3804" s="141">
        <v>49280</v>
      </c>
      <c r="G3804" s="782">
        <f t="shared" si="80"/>
        <v>-49280</v>
      </c>
      <c r="H3804" s="1174"/>
    </row>
    <row r="3805" spans="1:8" ht="16.5" thickBot="1" x14ac:dyDescent="0.3">
      <c r="A3805" s="112">
        <v>45471</v>
      </c>
      <c r="B3805" s="21" t="s">
        <v>13213</v>
      </c>
      <c r="C3805" s="13" t="s">
        <v>7465</v>
      </c>
      <c r="D3805" s="764"/>
      <c r="E3805" s="781"/>
      <c r="F3805" s="784">
        <v>6500</v>
      </c>
      <c r="G3805" s="782">
        <f t="shared" si="80"/>
        <v>-6500</v>
      </c>
      <c r="H3805" s="1174"/>
    </row>
    <row r="3806" spans="1:8" x14ac:dyDescent="0.25">
      <c r="A3806" s="112">
        <v>45472</v>
      </c>
      <c r="B3806" s="21" t="s">
        <v>9344</v>
      </c>
      <c r="C3806" s="13" t="s">
        <v>1062</v>
      </c>
      <c r="D3806" s="764"/>
      <c r="E3806" s="22"/>
      <c r="F3806" s="111">
        <v>100000</v>
      </c>
      <c r="G3806" s="14">
        <f t="shared" si="80"/>
        <v>-100000</v>
      </c>
      <c r="H3806" s="1166" t="s">
        <v>13007</v>
      </c>
    </row>
    <row r="3807" spans="1:8" x14ac:dyDescent="0.25">
      <c r="A3807" s="112">
        <v>45472</v>
      </c>
      <c r="B3807" s="21" t="s">
        <v>12388</v>
      </c>
      <c r="C3807" s="13" t="s">
        <v>1062</v>
      </c>
      <c r="D3807" s="764"/>
      <c r="E3807" s="22"/>
      <c r="F3807" s="19">
        <v>200000</v>
      </c>
      <c r="G3807" s="14">
        <f t="shared" si="80"/>
        <v>-200000</v>
      </c>
      <c r="H3807" s="1168"/>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14722</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73" t="s">
        <v>13422</v>
      </c>
    </row>
    <row r="3822" spans="1:8" x14ac:dyDescent="0.25">
      <c r="A3822" s="112">
        <v>45478</v>
      </c>
      <c r="B3822" s="21" t="s">
        <v>11068</v>
      </c>
      <c r="C3822" s="13" t="s">
        <v>8384</v>
      </c>
      <c r="D3822" s="764"/>
      <c r="E3822" s="781"/>
      <c r="F3822" s="141">
        <v>24451</v>
      </c>
      <c r="G3822" s="782">
        <f t="shared" si="83"/>
        <v>-24451</v>
      </c>
      <c r="H3822" s="1174"/>
    </row>
    <row r="3823" spans="1:8" x14ac:dyDescent="0.25">
      <c r="A3823" s="112">
        <v>45478</v>
      </c>
      <c r="B3823" s="21" t="s">
        <v>11488</v>
      </c>
      <c r="C3823" s="13" t="s">
        <v>8384</v>
      </c>
      <c r="D3823" s="764"/>
      <c r="E3823" s="781"/>
      <c r="F3823" s="141">
        <v>37853</v>
      </c>
      <c r="G3823" s="782">
        <f t="shared" si="83"/>
        <v>-37853</v>
      </c>
      <c r="H3823" s="1174"/>
    </row>
    <row r="3824" spans="1:8" x14ac:dyDescent="0.25">
      <c r="A3824" s="112">
        <v>45478</v>
      </c>
      <c r="B3824" s="21" t="s">
        <v>12171</v>
      </c>
      <c r="C3824" s="13" t="s">
        <v>8384</v>
      </c>
      <c r="D3824" s="764"/>
      <c r="E3824" s="781"/>
      <c r="F3824" s="141">
        <v>261620</v>
      </c>
      <c r="G3824" s="782">
        <f t="shared" si="83"/>
        <v>-261620</v>
      </c>
      <c r="H3824" s="1174"/>
    </row>
    <row r="3825" spans="1:8" x14ac:dyDescent="0.25">
      <c r="A3825" s="112">
        <v>45478</v>
      </c>
      <c r="B3825" s="21" t="s">
        <v>13098</v>
      </c>
      <c r="C3825" s="13" t="s">
        <v>8384</v>
      </c>
      <c r="D3825" s="764"/>
      <c r="E3825" s="781"/>
      <c r="F3825" s="141">
        <v>69112</v>
      </c>
      <c r="G3825" s="782">
        <f t="shared" si="83"/>
        <v>-69112</v>
      </c>
      <c r="H3825" s="1174"/>
    </row>
    <row r="3826" spans="1:8" x14ac:dyDescent="0.25">
      <c r="A3826" s="112">
        <v>45478</v>
      </c>
      <c r="B3826" s="21" t="s">
        <v>13240</v>
      </c>
      <c r="C3826" s="13" t="s">
        <v>8384</v>
      </c>
      <c r="D3826" s="764"/>
      <c r="E3826" s="781"/>
      <c r="F3826" s="141">
        <v>195823</v>
      </c>
      <c r="G3826" s="782">
        <f t="shared" si="83"/>
        <v>-195823</v>
      </c>
      <c r="H3826" s="1174"/>
    </row>
    <row r="3827" spans="1:8" ht="16.5" thickBot="1" x14ac:dyDescent="0.3">
      <c r="A3827" s="112">
        <v>45478</v>
      </c>
      <c r="B3827" s="40" t="s">
        <v>13098</v>
      </c>
      <c r="C3827" s="13" t="s">
        <v>8384</v>
      </c>
      <c r="D3827" s="764"/>
      <c r="E3827" s="781"/>
      <c r="F3827" s="784">
        <v>331043</v>
      </c>
      <c r="G3827" s="782">
        <f t="shared" si="83"/>
        <v>-331043</v>
      </c>
      <c r="H3827" s="1175"/>
    </row>
    <row r="3828" spans="1:8" x14ac:dyDescent="0.25">
      <c r="A3828" s="112">
        <v>45479</v>
      </c>
      <c r="B3828" s="21" t="s">
        <v>12171</v>
      </c>
      <c r="C3828" s="13" t="s">
        <v>8384</v>
      </c>
      <c r="D3828" s="764"/>
      <c r="E3828" s="781"/>
      <c r="F3828" s="783">
        <v>235968</v>
      </c>
      <c r="G3828" s="782">
        <f t="shared" si="83"/>
        <v>-235968</v>
      </c>
      <c r="H3828" s="1173" t="s">
        <v>13423</v>
      </c>
    </row>
    <row r="3829" spans="1:8" x14ac:dyDescent="0.25">
      <c r="A3829" s="112">
        <v>45479</v>
      </c>
      <c r="B3829" s="21" t="s">
        <v>13098</v>
      </c>
      <c r="C3829" s="13" t="s">
        <v>8384</v>
      </c>
      <c r="D3829" s="764"/>
      <c r="E3829" s="781"/>
      <c r="F3829" s="141">
        <v>319738</v>
      </c>
      <c r="G3829" s="782">
        <f t="shared" si="83"/>
        <v>-319738</v>
      </c>
      <c r="H3829" s="1174"/>
    </row>
    <row r="3830" spans="1:8" x14ac:dyDescent="0.25">
      <c r="A3830" s="112">
        <v>45479</v>
      </c>
      <c r="B3830" s="21" t="s">
        <v>13165</v>
      </c>
      <c r="C3830" s="13" t="s">
        <v>8384</v>
      </c>
      <c r="D3830" s="764"/>
      <c r="E3830" s="781"/>
      <c r="F3830" s="141">
        <v>120070</v>
      </c>
      <c r="G3830" s="782">
        <f t="shared" si="83"/>
        <v>-120070</v>
      </c>
      <c r="H3830" s="1174"/>
    </row>
    <row r="3831" spans="1:8" x14ac:dyDescent="0.25">
      <c r="A3831" s="112">
        <v>45479</v>
      </c>
      <c r="B3831" s="21" t="s">
        <v>13455</v>
      </c>
      <c r="C3831" s="13" t="s">
        <v>8384</v>
      </c>
      <c r="D3831" s="764"/>
      <c r="E3831" s="781"/>
      <c r="F3831" s="141">
        <v>260520</v>
      </c>
      <c r="G3831" s="782">
        <f t="shared" si="83"/>
        <v>-260520</v>
      </c>
      <c r="H3831" s="1174"/>
    </row>
    <row r="3832" spans="1:8" ht="16.5" thickBot="1" x14ac:dyDescent="0.3">
      <c r="A3832" s="112">
        <v>45479</v>
      </c>
      <c r="B3832" s="21" t="s">
        <v>12171</v>
      </c>
      <c r="C3832" s="13" t="s">
        <v>8384</v>
      </c>
      <c r="D3832" s="764"/>
      <c r="E3832" s="781"/>
      <c r="F3832" s="784">
        <v>13344</v>
      </c>
      <c r="G3832" s="782">
        <f t="shared" si="83"/>
        <v>-13344</v>
      </c>
      <c r="H3832" s="1175"/>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14461</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66" t="s">
        <v>14464</v>
      </c>
    </row>
    <row r="3847" spans="1:8" ht="17.25" customHeight="1" x14ac:dyDescent="0.25">
      <c r="A3847" s="112">
        <v>45485</v>
      </c>
      <c r="B3847" s="21" t="s">
        <v>13240</v>
      </c>
      <c r="C3847" s="13" t="s">
        <v>7947</v>
      </c>
      <c r="D3847" s="764"/>
      <c r="E3847" s="22"/>
      <c r="F3847" s="111">
        <v>522000</v>
      </c>
      <c r="G3847" s="14">
        <f t="shared" si="84"/>
        <v>-522000</v>
      </c>
      <c r="H3847" s="1167"/>
    </row>
    <row r="3848" spans="1:8" ht="17.25" customHeight="1" x14ac:dyDescent="0.25">
      <c r="A3848" s="112">
        <v>45485</v>
      </c>
      <c r="B3848" s="21" t="s">
        <v>12388</v>
      </c>
      <c r="C3848" s="13" t="s">
        <v>7947</v>
      </c>
      <c r="D3848" s="764"/>
      <c r="E3848" s="22"/>
      <c r="F3848" s="111">
        <v>203003</v>
      </c>
      <c r="G3848" s="14">
        <f t="shared" si="84"/>
        <v>-203003</v>
      </c>
      <c r="H3848" s="1168"/>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66" t="s">
        <v>13589</v>
      </c>
    </row>
    <row r="3874" spans="1:8" x14ac:dyDescent="0.25">
      <c r="A3874" s="112">
        <v>45495</v>
      </c>
      <c r="B3874" s="21" t="s">
        <v>8864</v>
      </c>
      <c r="C3874" s="13" t="s">
        <v>1062</v>
      </c>
      <c r="D3874" s="764"/>
      <c r="E3874" s="22"/>
      <c r="F3874" s="19">
        <v>13000</v>
      </c>
      <c r="G3874" s="14">
        <f t="shared" si="86"/>
        <v>-13000</v>
      </c>
      <c r="H3874" s="1167"/>
    </row>
    <row r="3875" spans="1:8" x14ac:dyDescent="0.25">
      <c r="A3875" s="112">
        <v>45495</v>
      </c>
      <c r="B3875" s="21" t="s">
        <v>9344</v>
      </c>
      <c r="C3875" s="13" t="s">
        <v>1062</v>
      </c>
      <c r="D3875" s="764"/>
      <c r="E3875" s="22"/>
      <c r="F3875" s="19">
        <v>5000</v>
      </c>
      <c r="G3875" s="14">
        <f t="shared" si="86"/>
        <v>-5000</v>
      </c>
      <c r="H3875" s="1167"/>
    </row>
    <row r="3876" spans="1:8" x14ac:dyDescent="0.25">
      <c r="A3876" s="112">
        <v>45495</v>
      </c>
      <c r="B3876" s="21" t="s">
        <v>12388</v>
      </c>
      <c r="C3876" s="13" t="s">
        <v>1062</v>
      </c>
      <c r="D3876" s="764"/>
      <c r="E3876" s="22"/>
      <c r="F3876" s="19">
        <v>23956</v>
      </c>
      <c r="G3876" s="14">
        <f t="shared" si="86"/>
        <v>-23956</v>
      </c>
      <c r="H3876" s="1167"/>
    </row>
    <row r="3877" spans="1:8" x14ac:dyDescent="0.25">
      <c r="A3877" s="112">
        <v>45495</v>
      </c>
      <c r="B3877" s="21" t="s">
        <v>9820</v>
      </c>
      <c r="C3877" s="13" t="s">
        <v>1062</v>
      </c>
      <c r="D3877" s="764" t="s">
        <v>13876</v>
      </c>
      <c r="E3877" s="22"/>
      <c r="F3877" s="19">
        <v>3412</v>
      </c>
      <c r="G3877" s="14">
        <f t="shared" si="86"/>
        <v>-3412</v>
      </c>
      <c r="H3877" s="1167"/>
    </row>
    <row r="3878" spans="1:8" x14ac:dyDescent="0.25">
      <c r="A3878" s="112">
        <v>45495</v>
      </c>
      <c r="B3878" s="21" t="s">
        <v>13098</v>
      </c>
      <c r="C3878" s="13" t="s">
        <v>1062</v>
      </c>
      <c r="D3878" s="764"/>
      <c r="E3878" s="22"/>
      <c r="F3878" s="19">
        <v>1604</v>
      </c>
      <c r="G3878" s="14">
        <f t="shared" si="86"/>
        <v>-1604</v>
      </c>
      <c r="H3878" s="1167"/>
    </row>
    <row r="3879" spans="1:8" x14ac:dyDescent="0.25">
      <c r="A3879" s="112">
        <v>45495</v>
      </c>
      <c r="B3879" s="21" t="s">
        <v>12671</v>
      </c>
      <c r="C3879" s="13" t="s">
        <v>1062</v>
      </c>
      <c r="D3879" s="764"/>
      <c r="E3879" s="22"/>
      <c r="F3879" s="19">
        <v>24817</v>
      </c>
      <c r="G3879" s="14">
        <f t="shared" si="86"/>
        <v>-24817</v>
      </c>
      <c r="H3879" s="1167"/>
    </row>
    <row r="3880" spans="1:8" x14ac:dyDescent="0.25">
      <c r="A3880" s="112">
        <v>45495</v>
      </c>
      <c r="B3880" s="21" t="s">
        <v>13418</v>
      </c>
      <c r="C3880" s="13" t="s">
        <v>1062</v>
      </c>
      <c r="D3880" s="764"/>
      <c r="E3880" s="22"/>
      <c r="F3880" s="19">
        <v>58770</v>
      </c>
      <c r="G3880" s="14">
        <f t="shared" si="86"/>
        <v>-58770</v>
      </c>
      <c r="H3880" s="1167"/>
    </row>
    <row r="3881" spans="1:8" x14ac:dyDescent="0.25">
      <c r="A3881" s="112">
        <v>45495</v>
      </c>
      <c r="B3881" s="21" t="s">
        <v>13213</v>
      </c>
      <c r="C3881" s="13" t="s">
        <v>1062</v>
      </c>
      <c r="D3881" s="764"/>
      <c r="E3881" s="22"/>
      <c r="F3881" s="19">
        <v>45496</v>
      </c>
      <c r="G3881" s="14">
        <f t="shared" si="86"/>
        <v>-45496</v>
      </c>
      <c r="H3881" s="1167"/>
    </row>
    <row r="3882" spans="1:8" x14ac:dyDescent="0.25">
      <c r="A3882" s="112">
        <v>45495</v>
      </c>
      <c r="B3882" s="21" t="s">
        <v>13165</v>
      </c>
      <c r="C3882" s="13" t="s">
        <v>1062</v>
      </c>
      <c r="D3882" s="764"/>
      <c r="E3882" s="22"/>
      <c r="F3882" s="19">
        <f>400000-F3878-F3877-F3876-F3875-F3874-F3873-F3879-F3880-F3881</f>
        <v>216585</v>
      </c>
      <c r="G3882" s="14">
        <f t="shared" si="86"/>
        <v>-216585</v>
      </c>
      <c r="H3882" s="1168"/>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14491</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14494</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66" t="s">
        <v>13809</v>
      </c>
    </row>
    <row r="3946" spans="1:8" ht="16.5" thickBot="1" x14ac:dyDescent="0.3">
      <c r="A3946" s="112">
        <v>45509</v>
      </c>
      <c r="B3946" s="21" t="s">
        <v>12671</v>
      </c>
      <c r="C3946" s="13" t="s">
        <v>8384</v>
      </c>
      <c r="D3946" s="764"/>
      <c r="E3946" s="22"/>
      <c r="F3946" s="109">
        <v>250000</v>
      </c>
      <c r="G3946" s="14">
        <f t="shared" si="88"/>
        <v>-250000</v>
      </c>
      <c r="H3946" s="1168"/>
    </row>
    <row r="3947" spans="1:8" x14ac:dyDescent="0.25">
      <c r="A3947" s="112">
        <v>45509</v>
      </c>
      <c r="B3947" s="21" t="s">
        <v>8329</v>
      </c>
      <c r="C3947" s="13" t="s">
        <v>1062</v>
      </c>
      <c r="D3947" s="764"/>
      <c r="E3947" s="22"/>
      <c r="F3947" s="783">
        <v>16040</v>
      </c>
      <c r="G3947" s="782">
        <f t="shared" si="88"/>
        <v>-16040</v>
      </c>
      <c r="H3947" s="1166" t="s">
        <v>13875</v>
      </c>
    </row>
    <row r="3948" spans="1:8" x14ac:dyDescent="0.25">
      <c r="A3948" s="112">
        <v>45509</v>
      </c>
      <c r="B3948" s="21" t="s">
        <v>11068</v>
      </c>
      <c r="C3948" s="13" t="s">
        <v>1062</v>
      </c>
      <c r="D3948" s="764"/>
      <c r="E3948" s="22"/>
      <c r="F3948" s="141">
        <v>8865</v>
      </c>
      <c r="G3948" s="782">
        <f t="shared" si="88"/>
        <v>-8865</v>
      </c>
      <c r="H3948" s="1167"/>
    </row>
    <row r="3949" spans="1:8" x14ac:dyDescent="0.25">
      <c r="A3949" s="112">
        <v>45509</v>
      </c>
      <c r="B3949" s="21" t="s">
        <v>11586</v>
      </c>
      <c r="C3949" s="13" t="s">
        <v>1062</v>
      </c>
      <c r="D3949" s="764"/>
      <c r="E3949" s="22"/>
      <c r="F3949" s="141">
        <v>5650</v>
      </c>
      <c r="G3949" s="782">
        <f t="shared" si="88"/>
        <v>-5650</v>
      </c>
      <c r="H3949" s="1167"/>
    </row>
    <row r="3950" spans="1:8" x14ac:dyDescent="0.25">
      <c r="A3950" s="112">
        <v>45509</v>
      </c>
      <c r="B3950" s="21" t="s">
        <v>12594</v>
      </c>
      <c r="C3950" s="13" t="s">
        <v>1062</v>
      </c>
      <c r="D3950" s="764"/>
      <c r="E3950" s="22"/>
      <c r="F3950" s="141">
        <v>54460</v>
      </c>
      <c r="G3950" s="782">
        <f t="shared" si="88"/>
        <v>-54460</v>
      </c>
      <c r="H3950" s="1167"/>
    </row>
    <row r="3951" spans="1:8" x14ac:dyDescent="0.25">
      <c r="A3951" s="112">
        <v>45509</v>
      </c>
      <c r="B3951" s="21" t="s">
        <v>12388</v>
      </c>
      <c r="C3951" s="13" t="s">
        <v>1062</v>
      </c>
      <c r="D3951" s="764" t="s">
        <v>13877</v>
      </c>
      <c r="E3951" s="22"/>
      <c r="F3951" s="141">
        <v>24884</v>
      </c>
      <c r="G3951" s="782">
        <f t="shared" si="88"/>
        <v>-24884</v>
      </c>
      <c r="H3951" s="1167"/>
    </row>
    <row r="3952" spans="1:8" x14ac:dyDescent="0.25">
      <c r="A3952" s="112">
        <v>45509</v>
      </c>
      <c r="B3952" s="21" t="s">
        <v>12671</v>
      </c>
      <c r="C3952" s="13" t="s">
        <v>1062</v>
      </c>
      <c r="D3952" s="764"/>
      <c r="E3952" s="22"/>
      <c r="F3952" s="141">
        <v>51300</v>
      </c>
      <c r="G3952" s="782">
        <f t="shared" si="88"/>
        <v>-51300</v>
      </c>
      <c r="H3952" s="1167"/>
    </row>
    <row r="3953" spans="1:8" x14ac:dyDescent="0.25">
      <c r="A3953" s="112">
        <v>45509</v>
      </c>
      <c r="B3953" s="21" t="s">
        <v>13240</v>
      </c>
      <c r="C3953" s="13" t="s">
        <v>1062</v>
      </c>
      <c r="D3953" s="764"/>
      <c r="E3953" s="22"/>
      <c r="F3953" s="141">
        <v>62465</v>
      </c>
      <c r="G3953" s="782">
        <f t="shared" si="88"/>
        <v>-62465</v>
      </c>
      <c r="H3953" s="1167"/>
    </row>
    <row r="3954" spans="1:8" x14ac:dyDescent="0.25">
      <c r="A3954" s="112">
        <v>45509</v>
      </c>
      <c r="B3954" s="21" t="s">
        <v>13418</v>
      </c>
      <c r="C3954" s="13" t="s">
        <v>1062</v>
      </c>
      <c r="D3954" s="764"/>
      <c r="E3954" s="22"/>
      <c r="F3954" s="141">
        <v>32400</v>
      </c>
      <c r="G3954" s="782">
        <f t="shared" si="88"/>
        <v>-32400</v>
      </c>
      <c r="H3954" s="1167"/>
    </row>
    <row r="3955" spans="1:8" ht="16.5" thickBot="1" x14ac:dyDescent="0.3">
      <c r="A3955" s="112">
        <v>45509</v>
      </c>
      <c r="B3955" s="21" t="s">
        <v>13213</v>
      </c>
      <c r="C3955" s="13" t="s">
        <v>1062</v>
      </c>
      <c r="D3955" s="764"/>
      <c r="E3955" s="22"/>
      <c r="F3955" s="784">
        <v>43936</v>
      </c>
      <c r="G3955" s="782">
        <f t="shared" si="88"/>
        <v>-43936</v>
      </c>
      <c r="H3955" s="1168"/>
    </row>
    <row r="3956" spans="1:8" x14ac:dyDescent="0.25">
      <c r="A3956" s="112">
        <v>45509</v>
      </c>
      <c r="B3956" s="21" t="s">
        <v>11068</v>
      </c>
      <c r="C3956" s="13" t="s">
        <v>12350</v>
      </c>
      <c r="D3956" s="764"/>
      <c r="E3956" s="22"/>
      <c r="F3956" s="151">
        <v>256037</v>
      </c>
      <c r="G3956" s="782">
        <f t="shared" si="88"/>
        <v>-256037</v>
      </c>
      <c r="H3956" s="1163" t="s">
        <v>13812</v>
      </c>
    </row>
    <row r="3957" spans="1:8" x14ac:dyDescent="0.25">
      <c r="A3957" s="112">
        <v>45509</v>
      </c>
      <c r="B3957" s="21" t="s">
        <v>10220</v>
      </c>
      <c r="C3957" s="13" t="s">
        <v>12350</v>
      </c>
      <c r="D3957" s="764"/>
      <c r="E3957" s="781"/>
      <c r="F3957" s="141">
        <v>31000</v>
      </c>
      <c r="G3957" s="782">
        <f t="shared" si="88"/>
        <v>-31000</v>
      </c>
      <c r="H3957" s="1164"/>
    </row>
    <row r="3958" spans="1:8" x14ac:dyDescent="0.25">
      <c r="A3958" s="112">
        <v>45509</v>
      </c>
      <c r="B3958" s="21" t="s">
        <v>10559</v>
      </c>
      <c r="C3958" s="13" t="s">
        <v>12350</v>
      </c>
      <c r="D3958" s="764"/>
      <c r="E3958" s="781"/>
      <c r="F3958" s="141">
        <v>33000</v>
      </c>
      <c r="G3958" s="782">
        <f t="shared" si="88"/>
        <v>-33000</v>
      </c>
      <c r="H3958" s="1164"/>
    </row>
    <row r="3959" spans="1:8" x14ac:dyDescent="0.25">
      <c r="A3959" s="112">
        <v>45509</v>
      </c>
      <c r="B3959" s="21" t="s">
        <v>12211</v>
      </c>
      <c r="C3959" s="13" t="s">
        <v>12350</v>
      </c>
      <c r="D3959" s="764"/>
      <c r="E3959" s="781"/>
      <c r="F3959" s="141">
        <v>27500</v>
      </c>
      <c r="G3959" s="782">
        <f t="shared" si="88"/>
        <v>-27500</v>
      </c>
      <c r="H3959" s="1164"/>
    </row>
    <row r="3960" spans="1:8" x14ac:dyDescent="0.25">
      <c r="A3960" s="112">
        <v>45509</v>
      </c>
      <c r="B3960" s="21" t="s">
        <v>12774</v>
      </c>
      <c r="C3960" s="13" t="s">
        <v>12350</v>
      </c>
      <c r="D3960" s="764"/>
      <c r="E3960" s="781"/>
      <c r="F3960" s="141">
        <v>38500</v>
      </c>
      <c r="G3960" s="782">
        <f t="shared" si="88"/>
        <v>-38500</v>
      </c>
      <c r="H3960" s="1164"/>
    </row>
    <row r="3961" spans="1:8" x14ac:dyDescent="0.25">
      <c r="A3961" s="112">
        <v>45509</v>
      </c>
      <c r="B3961" s="21" t="s">
        <v>12671</v>
      </c>
      <c r="C3961" s="13" t="s">
        <v>12350</v>
      </c>
      <c r="D3961" s="764"/>
      <c r="E3961" s="781"/>
      <c r="F3961" s="141">
        <v>12000</v>
      </c>
      <c r="G3961" s="782">
        <f t="shared" si="88"/>
        <v>-12000</v>
      </c>
      <c r="H3961" s="1164"/>
    </row>
    <row r="3962" spans="1:8" ht="16.5" thickBot="1" x14ac:dyDescent="0.3">
      <c r="A3962" s="112">
        <v>45509</v>
      </c>
      <c r="B3962" s="21" t="s">
        <v>11864</v>
      </c>
      <c r="C3962" s="13" t="s">
        <v>12350</v>
      </c>
      <c r="D3962" s="764"/>
      <c r="E3962" s="781"/>
      <c r="F3962" s="784">
        <v>1963</v>
      </c>
      <c r="G3962" s="782">
        <f t="shared" si="88"/>
        <v>-1963</v>
      </c>
      <c r="H3962" s="1165"/>
    </row>
    <row r="3963" spans="1:8" x14ac:dyDescent="0.25">
      <c r="A3963" s="112">
        <v>45509</v>
      </c>
      <c r="B3963" s="21" t="s">
        <v>11864</v>
      </c>
      <c r="C3963" s="13" t="s">
        <v>12350</v>
      </c>
      <c r="D3963" s="764"/>
      <c r="E3963" s="781"/>
      <c r="F3963" s="783">
        <v>167156</v>
      </c>
      <c r="G3963" s="782">
        <f t="shared" si="88"/>
        <v>-167156</v>
      </c>
      <c r="H3963" s="1163" t="s">
        <v>13814</v>
      </c>
    </row>
    <row r="3964" spans="1:8" x14ac:dyDescent="0.25">
      <c r="A3964" s="112">
        <v>45509</v>
      </c>
      <c r="B3964" s="21" t="s">
        <v>12783</v>
      </c>
      <c r="C3964" s="13" t="s">
        <v>12350</v>
      </c>
      <c r="D3964" s="764"/>
      <c r="E3964" s="781"/>
      <c r="F3964" s="151">
        <v>19000</v>
      </c>
      <c r="G3964" s="782">
        <f t="shared" si="88"/>
        <v>-19000</v>
      </c>
      <c r="H3964" s="1164"/>
    </row>
    <row r="3965" spans="1:8" x14ac:dyDescent="0.25">
      <c r="A3965" s="112">
        <v>45509</v>
      </c>
      <c r="B3965" s="21" t="s">
        <v>12388</v>
      </c>
      <c r="C3965" s="13" t="s">
        <v>12350</v>
      </c>
      <c r="D3965" s="764"/>
      <c r="E3965" s="781"/>
      <c r="F3965" s="151">
        <v>42703</v>
      </c>
      <c r="G3965" s="782">
        <f t="shared" si="88"/>
        <v>-42703</v>
      </c>
      <c r="H3965" s="1164"/>
    </row>
    <row r="3966" spans="1:8" x14ac:dyDescent="0.25">
      <c r="A3966" s="112">
        <v>45509</v>
      </c>
      <c r="B3966" s="21" t="s">
        <v>13240</v>
      </c>
      <c r="C3966" s="13" t="s">
        <v>12350</v>
      </c>
      <c r="D3966" s="764"/>
      <c r="E3966" s="781"/>
      <c r="F3966" s="151">
        <v>171005</v>
      </c>
      <c r="G3966" s="782">
        <f t="shared" si="88"/>
        <v>-171005</v>
      </c>
      <c r="H3966" s="1164"/>
    </row>
    <row r="3967" spans="1:8" x14ac:dyDescent="0.25">
      <c r="A3967" s="112">
        <v>45509</v>
      </c>
      <c r="B3967" s="21" t="s">
        <v>13477</v>
      </c>
      <c r="C3967" s="13" t="s">
        <v>12350</v>
      </c>
      <c r="D3967" s="764"/>
      <c r="E3967" s="781"/>
      <c r="F3967" s="151">
        <v>48550</v>
      </c>
      <c r="G3967" s="782">
        <f t="shared" si="88"/>
        <v>-48550</v>
      </c>
      <c r="H3967" s="1164"/>
    </row>
    <row r="3968" spans="1:8" x14ac:dyDescent="0.25">
      <c r="A3968" s="112">
        <v>45509</v>
      </c>
      <c r="B3968" s="21" t="s">
        <v>13639</v>
      </c>
      <c r="C3968" s="13" t="s">
        <v>12350</v>
      </c>
      <c r="D3968" s="764"/>
      <c r="E3968" s="781"/>
      <c r="F3968" s="151">
        <v>25000</v>
      </c>
      <c r="G3968" s="782">
        <f t="shared" si="88"/>
        <v>-25000</v>
      </c>
      <c r="H3968" s="1164"/>
    </row>
    <row r="3969" spans="1:8" ht="16.5" thickBot="1" x14ac:dyDescent="0.3">
      <c r="A3969" s="112">
        <v>45509</v>
      </c>
      <c r="B3969" s="21" t="s">
        <v>13213</v>
      </c>
      <c r="C3969" s="13" t="s">
        <v>12350</v>
      </c>
      <c r="D3969" s="764"/>
      <c r="E3969" s="781"/>
      <c r="F3969" s="295">
        <v>206586</v>
      </c>
      <c r="G3969" s="782">
        <f t="shared" si="88"/>
        <v>-206586</v>
      </c>
      <c r="H3969" s="1165"/>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66" t="s">
        <v>13810</v>
      </c>
    </row>
    <row r="3972" spans="1:8" x14ac:dyDescent="0.25">
      <c r="A3972" s="112">
        <v>45509</v>
      </c>
      <c r="B3972" s="21" t="s">
        <v>12594</v>
      </c>
      <c r="C3972" s="13" t="s">
        <v>7465</v>
      </c>
      <c r="D3972" s="764"/>
      <c r="E3972" s="22"/>
      <c r="F3972" s="19">
        <v>45459</v>
      </c>
      <c r="G3972" s="14">
        <f t="shared" si="88"/>
        <v>-45459</v>
      </c>
      <c r="H3972" s="1167"/>
    </row>
    <row r="3973" spans="1:8" x14ac:dyDescent="0.25">
      <c r="A3973" s="112">
        <v>45509</v>
      </c>
      <c r="B3973" s="21" t="s">
        <v>11864</v>
      </c>
      <c r="C3973" s="13" t="s">
        <v>7465</v>
      </c>
      <c r="D3973" s="764"/>
      <c r="E3973" s="22"/>
      <c r="F3973" s="19">
        <v>306006</v>
      </c>
      <c r="G3973" s="14">
        <f t="shared" si="88"/>
        <v>-306006</v>
      </c>
      <c r="H3973" s="1167"/>
    </row>
    <row r="3974" spans="1:8" x14ac:dyDescent="0.25">
      <c r="A3974" s="112">
        <v>45509</v>
      </c>
      <c r="B3974" s="21" t="s">
        <v>10889</v>
      </c>
      <c r="C3974" s="13" t="s">
        <v>7465</v>
      </c>
      <c r="D3974" s="764"/>
      <c r="E3974" s="22"/>
      <c r="F3974" s="19">
        <v>32600</v>
      </c>
      <c r="G3974" s="14">
        <f t="shared" si="88"/>
        <v>-32600</v>
      </c>
      <c r="H3974" s="1167"/>
    </row>
    <row r="3975" spans="1:8" x14ac:dyDescent="0.25">
      <c r="A3975" s="112">
        <v>45509</v>
      </c>
      <c r="B3975" s="21" t="s">
        <v>9344</v>
      </c>
      <c r="C3975" s="13" t="s">
        <v>7465</v>
      </c>
      <c r="D3975" s="764"/>
      <c r="E3975" s="22"/>
      <c r="F3975" s="19">
        <v>33559</v>
      </c>
      <c r="G3975" s="14">
        <f t="shared" si="88"/>
        <v>-33559</v>
      </c>
      <c r="H3975" s="1167"/>
    </row>
    <row r="3976" spans="1:8" x14ac:dyDescent="0.25">
      <c r="A3976" s="112">
        <v>45509</v>
      </c>
      <c r="B3976" s="21" t="s">
        <v>10284</v>
      </c>
      <c r="C3976" s="13" t="s">
        <v>7465</v>
      </c>
      <c r="D3976" s="764"/>
      <c r="E3976" s="22"/>
      <c r="F3976" s="19">
        <v>43900</v>
      </c>
      <c r="G3976" s="14">
        <f t="shared" si="88"/>
        <v>-43900</v>
      </c>
      <c r="H3976" s="1167"/>
    </row>
    <row r="3977" spans="1:8" x14ac:dyDescent="0.25">
      <c r="A3977" s="112">
        <v>45509</v>
      </c>
      <c r="B3977" s="21" t="s">
        <v>12783</v>
      </c>
      <c r="C3977" s="13" t="s">
        <v>7465</v>
      </c>
      <c r="D3977" s="764"/>
      <c r="E3977" s="22"/>
      <c r="F3977" s="19">
        <v>105607</v>
      </c>
      <c r="G3977" s="14">
        <f t="shared" si="88"/>
        <v>-105607</v>
      </c>
      <c r="H3977" s="1167"/>
    </row>
    <row r="3978" spans="1:8" x14ac:dyDescent="0.25">
      <c r="A3978" s="112">
        <v>45509</v>
      </c>
      <c r="B3978" s="21" t="s">
        <v>8547</v>
      </c>
      <c r="C3978" s="13" t="s">
        <v>7465</v>
      </c>
      <c r="D3978" s="764"/>
      <c r="E3978" s="22"/>
      <c r="F3978" s="19">
        <v>29114</v>
      </c>
      <c r="G3978" s="14">
        <f t="shared" si="88"/>
        <v>-29114</v>
      </c>
      <c r="H3978" s="1168"/>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14489</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73" t="s">
        <v>13852</v>
      </c>
    </row>
    <row r="4002" spans="1:8" x14ac:dyDescent="0.25">
      <c r="A4002" s="112">
        <v>45512</v>
      </c>
      <c r="B4002" s="21" t="s">
        <v>10459</v>
      </c>
      <c r="C4002" s="13" t="s">
        <v>5680</v>
      </c>
      <c r="D4002" s="764"/>
      <c r="E4002" s="781"/>
      <c r="F4002" s="19">
        <v>4500</v>
      </c>
      <c r="G4002" s="14">
        <f t="shared" si="88"/>
        <v>-4500</v>
      </c>
      <c r="H4002" s="1174"/>
    </row>
    <row r="4003" spans="1:8" x14ac:dyDescent="0.25">
      <c r="A4003" s="112">
        <v>45512</v>
      </c>
      <c r="B4003" s="21" t="s">
        <v>10220</v>
      </c>
      <c r="C4003" s="13" t="s">
        <v>5680</v>
      </c>
      <c r="D4003" s="764"/>
      <c r="E4003" s="781"/>
      <c r="F4003" s="19">
        <v>86852</v>
      </c>
      <c r="G4003" s="14">
        <f t="shared" si="88"/>
        <v>-86852</v>
      </c>
      <c r="H4003" s="1174"/>
    </row>
    <row r="4004" spans="1:8" x14ac:dyDescent="0.25">
      <c r="A4004" s="112">
        <v>45512</v>
      </c>
      <c r="B4004" s="21" t="s">
        <v>10559</v>
      </c>
      <c r="C4004" s="13" t="s">
        <v>5680</v>
      </c>
      <c r="D4004" s="764"/>
      <c r="E4004" s="781"/>
      <c r="F4004" s="19">
        <v>33900</v>
      </c>
      <c r="G4004" s="14">
        <f t="shared" si="88"/>
        <v>-33900</v>
      </c>
      <c r="H4004" s="1174"/>
    </row>
    <row r="4005" spans="1:8" x14ac:dyDescent="0.25">
      <c r="A4005" s="112">
        <v>45512</v>
      </c>
      <c r="B4005" s="21" t="s">
        <v>9344</v>
      </c>
      <c r="C4005" s="13" t="s">
        <v>5680</v>
      </c>
      <c r="D4005" s="764"/>
      <c r="E4005" s="781"/>
      <c r="F4005" s="19">
        <v>29000</v>
      </c>
      <c r="G4005" s="14">
        <f t="shared" si="88"/>
        <v>-29000</v>
      </c>
      <c r="H4005" s="1174"/>
    </row>
    <row r="4006" spans="1:8" x14ac:dyDescent="0.25">
      <c r="A4006" s="112">
        <v>45512</v>
      </c>
      <c r="B4006" s="21" t="s">
        <v>11488</v>
      </c>
      <c r="C4006" s="13" t="s">
        <v>5680</v>
      </c>
      <c r="D4006" s="764"/>
      <c r="E4006" s="781"/>
      <c r="F4006" s="19">
        <v>30148</v>
      </c>
      <c r="G4006" s="14">
        <f t="shared" si="88"/>
        <v>-30148</v>
      </c>
      <c r="H4006" s="1175"/>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14692</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66" t="s">
        <v>13854</v>
      </c>
    </row>
    <row r="4024" spans="1:8" x14ac:dyDescent="0.25">
      <c r="A4024" s="112">
        <v>45519</v>
      </c>
      <c r="B4024" s="21" t="s">
        <v>11068</v>
      </c>
      <c r="C4024" s="13" t="s">
        <v>166</v>
      </c>
      <c r="D4024" s="764"/>
      <c r="E4024" s="781"/>
      <c r="F4024" s="141">
        <v>31324</v>
      </c>
      <c r="G4024" s="782">
        <f t="shared" ref="G4024:G4127" si="89">E4024-F4024</f>
        <v>-31324</v>
      </c>
      <c r="H4024" s="1167"/>
    </row>
    <row r="4025" spans="1:8" x14ac:dyDescent="0.25">
      <c r="A4025" s="112">
        <v>45519</v>
      </c>
      <c r="B4025" s="21" t="s">
        <v>11488</v>
      </c>
      <c r="C4025" s="13" t="s">
        <v>166</v>
      </c>
      <c r="D4025" s="764"/>
      <c r="E4025" s="781"/>
      <c r="F4025" s="141">
        <v>8000</v>
      </c>
      <c r="G4025" s="782">
        <f t="shared" si="89"/>
        <v>-8000</v>
      </c>
      <c r="H4025" s="1167"/>
    </row>
    <row r="4026" spans="1:8" x14ac:dyDescent="0.25">
      <c r="A4026" s="112">
        <v>45519</v>
      </c>
      <c r="B4026" s="21" t="s">
        <v>12171</v>
      </c>
      <c r="C4026" s="13" t="s">
        <v>166</v>
      </c>
      <c r="D4026" s="764"/>
      <c r="E4026" s="781"/>
      <c r="F4026" s="141">
        <v>351969</v>
      </c>
      <c r="G4026" s="782">
        <f t="shared" si="89"/>
        <v>-351969</v>
      </c>
      <c r="H4026" s="1167"/>
    </row>
    <row r="4027" spans="1:8" x14ac:dyDescent="0.25">
      <c r="A4027" s="112">
        <v>45519</v>
      </c>
      <c r="B4027" s="21" t="s">
        <v>12774</v>
      </c>
      <c r="C4027" s="13" t="s">
        <v>166</v>
      </c>
      <c r="D4027" s="764"/>
      <c r="E4027" s="781"/>
      <c r="F4027" s="141">
        <v>14000</v>
      </c>
      <c r="G4027" s="782">
        <f t="shared" si="89"/>
        <v>-14000</v>
      </c>
      <c r="H4027" s="1167"/>
    </row>
    <row r="4028" spans="1:8" x14ac:dyDescent="0.25">
      <c r="A4028" s="112">
        <v>45519</v>
      </c>
      <c r="B4028" s="21" t="s">
        <v>12388</v>
      </c>
      <c r="C4028" s="13" t="s">
        <v>166</v>
      </c>
      <c r="D4028" s="764"/>
      <c r="E4028" s="781"/>
      <c r="F4028" s="141">
        <v>31500</v>
      </c>
      <c r="G4028" s="782">
        <f t="shared" si="89"/>
        <v>-31500</v>
      </c>
      <c r="H4028" s="1167"/>
    </row>
    <row r="4029" spans="1:8" x14ac:dyDescent="0.25">
      <c r="A4029" s="112">
        <v>45519</v>
      </c>
      <c r="B4029" s="21" t="s">
        <v>13418</v>
      </c>
      <c r="C4029" s="13" t="s">
        <v>166</v>
      </c>
      <c r="D4029" s="764"/>
      <c r="E4029" s="781"/>
      <c r="F4029" s="141">
        <v>131377</v>
      </c>
      <c r="G4029" s="782">
        <f t="shared" si="89"/>
        <v>-131377</v>
      </c>
      <c r="H4029" s="1167"/>
    </row>
    <row r="4030" spans="1:8" ht="16.5" thickBot="1" x14ac:dyDescent="0.3">
      <c r="A4030" s="112">
        <v>45519</v>
      </c>
      <c r="B4030" s="21" t="s">
        <v>13278</v>
      </c>
      <c r="C4030" s="13" t="s">
        <v>166</v>
      </c>
      <c r="D4030" s="764"/>
      <c r="E4030" s="781"/>
      <c r="F4030" s="784">
        <v>25454</v>
      </c>
      <c r="G4030" s="782">
        <f t="shared" si="89"/>
        <v>-25454</v>
      </c>
      <c r="H4030" s="1168"/>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14417</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14694</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14490</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14693</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69" t="s">
        <v>13968</v>
      </c>
    </row>
    <row r="4057" spans="1:8" x14ac:dyDescent="0.25">
      <c r="A4057" s="112">
        <v>45527</v>
      </c>
      <c r="B4057" s="21" t="s">
        <v>13165</v>
      </c>
      <c r="C4057" s="13" t="s">
        <v>1062</v>
      </c>
      <c r="D4057" s="764"/>
      <c r="E4057" s="781"/>
      <c r="F4057" s="141">
        <v>200000</v>
      </c>
      <c r="G4057" s="782">
        <f t="shared" si="89"/>
        <v>-200000</v>
      </c>
      <c r="H4057" s="1170"/>
    </row>
    <row r="4058" spans="1:8" ht="16.5" thickBot="1" x14ac:dyDescent="0.3">
      <c r="A4058" s="112">
        <v>45527</v>
      </c>
      <c r="B4058" s="21" t="s">
        <v>13522</v>
      </c>
      <c r="C4058" s="13" t="s">
        <v>1062</v>
      </c>
      <c r="D4058" s="764"/>
      <c r="E4058" s="781"/>
      <c r="F4058" s="784">
        <v>100000</v>
      </c>
      <c r="G4058" s="782">
        <f t="shared" si="89"/>
        <v>-100000</v>
      </c>
      <c r="H4058" s="1171"/>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63" t="s">
        <v>13952</v>
      </c>
    </row>
    <row r="4061" spans="1:8" ht="16.5" thickBot="1" x14ac:dyDescent="0.3">
      <c r="A4061" s="112">
        <v>45528</v>
      </c>
      <c r="B4061" s="21" t="s">
        <v>13240</v>
      </c>
      <c r="C4061" s="13" t="s">
        <v>13276</v>
      </c>
      <c r="D4061" s="764"/>
      <c r="E4061" s="781"/>
      <c r="F4061" s="784">
        <v>456844</v>
      </c>
      <c r="G4061" s="782">
        <f t="shared" si="89"/>
        <v>-456844</v>
      </c>
      <c r="H4061" s="1165"/>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14462</v>
      </c>
      <c r="E4064" s="781">
        <v>522000</v>
      </c>
      <c r="F4064" s="111"/>
      <c r="G4064" s="14">
        <f t="shared" si="89"/>
        <v>522000</v>
      </c>
      <c r="H4064" s="13"/>
    </row>
    <row r="4065" spans="1:8" x14ac:dyDescent="0.25">
      <c r="A4065" s="112">
        <v>45528</v>
      </c>
      <c r="B4065" s="21" t="s">
        <v>11068</v>
      </c>
      <c r="C4065" s="13" t="s">
        <v>169</v>
      </c>
      <c r="D4065" s="764" t="s">
        <v>14496</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14649</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66" t="s">
        <v>14102</v>
      </c>
    </row>
    <row r="4093" spans="1:8" x14ac:dyDescent="0.25">
      <c r="A4093" s="112">
        <v>45539</v>
      </c>
      <c r="B4093" s="21" t="s">
        <v>13213</v>
      </c>
      <c r="C4093" s="13" t="s">
        <v>8384</v>
      </c>
      <c r="D4093" s="764"/>
      <c r="E4093" s="22"/>
      <c r="F4093" s="19">
        <v>400000</v>
      </c>
      <c r="G4093" s="14">
        <f t="shared" si="89"/>
        <v>-400000</v>
      </c>
      <c r="H4093" s="1168"/>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14495</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14414</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14650</v>
      </c>
      <c r="E4108" s="22">
        <v>1250</v>
      </c>
      <c r="F4108" s="19"/>
      <c r="G4108" s="14">
        <f t="shared" si="89"/>
        <v>1250</v>
      </c>
      <c r="H4108" s="13"/>
    </row>
    <row r="4109" spans="1:8" x14ac:dyDescent="0.25">
      <c r="A4109" s="112">
        <v>45544</v>
      </c>
      <c r="B4109" s="21" t="s">
        <v>12388</v>
      </c>
      <c r="C4109" s="13" t="s">
        <v>1062</v>
      </c>
      <c r="D4109" s="764" t="s">
        <v>14651</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14279</v>
      </c>
      <c r="E4116" s="22">
        <v>17500</v>
      </c>
      <c r="F4116" s="19"/>
      <c r="G4116" s="14">
        <f t="shared" si="89"/>
        <v>17500</v>
      </c>
      <c r="H4116" s="13"/>
    </row>
    <row r="4117" spans="1:8" x14ac:dyDescent="0.25">
      <c r="A4117" s="112">
        <v>45546</v>
      </c>
      <c r="B4117" s="21" t="s">
        <v>13418</v>
      </c>
      <c r="C4117" s="13" t="s">
        <v>166</v>
      </c>
      <c r="D4117" s="764" t="s">
        <v>14279</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14280</v>
      </c>
      <c r="E4120" s="22">
        <v>38000</v>
      </c>
      <c r="F4120" s="19"/>
      <c r="G4120" s="14">
        <f t="shared" si="89"/>
        <v>38000</v>
      </c>
      <c r="H4120" s="53"/>
    </row>
    <row r="4121" spans="1:8" x14ac:dyDescent="0.25">
      <c r="A4121" s="112">
        <v>45547</v>
      </c>
      <c r="B4121" s="21" t="s">
        <v>13418</v>
      </c>
      <c r="C4121" s="13" t="s">
        <v>166</v>
      </c>
      <c r="D4121" s="764" t="s">
        <v>14281</v>
      </c>
      <c r="E4121" s="22">
        <v>3477</v>
      </c>
      <c r="F4121" s="19"/>
      <c r="G4121" s="14">
        <f t="shared" si="89"/>
        <v>3477</v>
      </c>
      <c r="H4121" s="53"/>
    </row>
    <row r="4122" spans="1:8" x14ac:dyDescent="0.25">
      <c r="A4122" s="112">
        <v>45547</v>
      </c>
      <c r="B4122" s="21" t="s">
        <v>13240</v>
      </c>
      <c r="C4122" s="13" t="s">
        <v>12350</v>
      </c>
      <c r="D4122" s="764" t="s">
        <v>14287</v>
      </c>
      <c r="E4122" s="22">
        <v>400000</v>
      </c>
      <c r="F4122" s="19"/>
      <c r="G4122" s="14">
        <f t="shared" si="89"/>
        <v>400000</v>
      </c>
      <c r="H4122" s="53"/>
    </row>
    <row r="4123" spans="1:8" x14ac:dyDescent="0.25">
      <c r="A4123" s="112">
        <v>45547</v>
      </c>
      <c r="B4123" s="21" t="s">
        <v>13213</v>
      </c>
      <c r="C4123" s="13" t="s">
        <v>12350</v>
      </c>
      <c r="D4123" s="764" t="s">
        <v>14284</v>
      </c>
      <c r="E4123" s="22">
        <v>57600</v>
      </c>
      <c r="F4123" s="19"/>
      <c r="G4123" s="14">
        <f t="shared" si="89"/>
        <v>57600</v>
      </c>
      <c r="H4123" s="53"/>
    </row>
    <row r="4124" spans="1:8" x14ac:dyDescent="0.25">
      <c r="A4124" s="112">
        <v>45547</v>
      </c>
      <c r="B4124" s="21" t="s">
        <v>13240</v>
      </c>
      <c r="C4124" s="13" t="s">
        <v>12350</v>
      </c>
      <c r="D4124" s="764" t="s">
        <v>14285</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14289</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64" t="s">
        <v>14250</v>
      </c>
    </row>
    <row r="4128" spans="1:8" x14ac:dyDescent="0.25">
      <c r="A4128" s="112">
        <v>45551</v>
      </c>
      <c r="B4128" s="21" t="s">
        <v>12671</v>
      </c>
      <c r="C4128" s="13" t="s">
        <v>8384</v>
      </c>
      <c r="D4128" s="764"/>
      <c r="E4128" s="22"/>
      <c r="F4128" s="19">
        <v>600000</v>
      </c>
      <c r="G4128" s="14">
        <f t="shared" ref="G4128:G4276" si="93">E4128-F4128</f>
        <v>-600000</v>
      </c>
      <c r="H4128" s="1265"/>
    </row>
    <row r="4129" spans="1:8" x14ac:dyDescent="0.25">
      <c r="A4129" s="112">
        <v>45551</v>
      </c>
      <c r="B4129" s="21" t="s">
        <v>13213</v>
      </c>
      <c r="C4129" s="13" t="s">
        <v>8384</v>
      </c>
      <c r="D4129" s="764"/>
      <c r="E4129" s="22"/>
      <c r="F4129" s="19">
        <v>300000</v>
      </c>
      <c r="G4129" s="14">
        <f t="shared" si="93"/>
        <v>-300000</v>
      </c>
      <c r="H4129" s="1266"/>
    </row>
    <row r="4130" spans="1:8" x14ac:dyDescent="0.25">
      <c r="A4130" s="112">
        <v>45551</v>
      </c>
      <c r="B4130" s="21" t="s">
        <v>13477</v>
      </c>
      <c r="C4130" s="13" t="s">
        <v>12350</v>
      </c>
      <c r="D4130" s="764" t="s">
        <v>14286</v>
      </c>
      <c r="E4130" s="22">
        <v>13300</v>
      </c>
      <c r="F4130" s="19"/>
      <c r="G4130" s="14">
        <f t="shared" si="93"/>
        <v>13300</v>
      </c>
      <c r="H4130" s="1108"/>
    </row>
    <row r="4131" spans="1:8" x14ac:dyDescent="0.25">
      <c r="A4131" s="112">
        <v>45551</v>
      </c>
      <c r="B4131" s="21" t="s">
        <v>12671</v>
      </c>
      <c r="C4131" s="13" t="s">
        <v>1062</v>
      </c>
      <c r="D4131" s="764" t="s">
        <v>14652</v>
      </c>
      <c r="E4131" s="22">
        <v>8308</v>
      </c>
      <c r="F4131" s="19"/>
      <c r="G4131" s="14">
        <f t="shared" si="93"/>
        <v>8308</v>
      </c>
      <c r="H4131" s="1108"/>
    </row>
    <row r="4132" spans="1:8" x14ac:dyDescent="0.25">
      <c r="A4132" s="112">
        <v>45551</v>
      </c>
      <c r="B4132" s="21" t="s">
        <v>12671</v>
      </c>
      <c r="C4132" s="13" t="s">
        <v>1062</v>
      </c>
      <c r="D4132" s="764" t="s">
        <v>14653</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13240</v>
      </c>
      <c r="C4136" s="13" t="s">
        <v>12350</v>
      </c>
      <c r="D4136" s="764" t="s">
        <v>14288</v>
      </c>
      <c r="E4136" s="22">
        <v>7200</v>
      </c>
      <c r="F4136" s="19"/>
      <c r="G4136" s="14">
        <f t="shared" si="93"/>
        <v>7200</v>
      </c>
      <c r="H4136" s="13"/>
    </row>
    <row r="4137" spans="1:8" x14ac:dyDescent="0.25">
      <c r="A4137" s="112">
        <v>45554</v>
      </c>
      <c r="B4137" s="21" t="s">
        <v>12671</v>
      </c>
      <c r="C4137" s="13" t="s">
        <v>13276</v>
      </c>
      <c r="D4137" s="764" t="s">
        <v>11773</v>
      </c>
      <c r="E4137" s="22">
        <v>56200</v>
      </c>
      <c r="F4137" s="19"/>
      <c r="G4137" s="14">
        <f t="shared" si="93"/>
        <v>56200</v>
      </c>
      <c r="H4137" s="13"/>
    </row>
    <row r="4138" spans="1:8" x14ac:dyDescent="0.25">
      <c r="A4138" s="112">
        <v>45554</v>
      </c>
      <c r="B4138" s="21" t="s">
        <v>13213</v>
      </c>
      <c r="C4138" s="13" t="s">
        <v>8384</v>
      </c>
      <c r="D4138" s="764" t="s">
        <v>14290</v>
      </c>
      <c r="E4138" s="22">
        <v>21342</v>
      </c>
      <c r="F4138" s="19"/>
      <c r="G4138" s="14">
        <f t="shared" si="93"/>
        <v>21342</v>
      </c>
      <c r="H4138" s="13"/>
    </row>
    <row r="4139" spans="1:8" x14ac:dyDescent="0.25">
      <c r="A4139" s="112">
        <v>45554</v>
      </c>
      <c r="B4139" s="21" t="s">
        <v>12388</v>
      </c>
      <c r="C4139" s="13" t="s">
        <v>1062</v>
      </c>
      <c r="D4139" s="764" t="s">
        <v>14654</v>
      </c>
      <c r="E4139" s="22">
        <v>75500</v>
      </c>
      <c r="F4139" s="19"/>
      <c r="G4139" s="14">
        <f t="shared" si="93"/>
        <v>75500</v>
      </c>
      <c r="H4139" s="13"/>
    </row>
    <row r="4140" spans="1:8" x14ac:dyDescent="0.25">
      <c r="A4140" s="112">
        <v>45555</v>
      </c>
      <c r="B4140" s="21" t="s">
        <v>12671</v>
      </c>
      <c r="C4140" s="13" t="s">
        <v>8384</v>
      </c>
      <c r="D4140" s="764" t="s">
        <v>14291</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66" t="s">
        <v>14467</v>
      </c>
    </row>
    <row r="4144" spans="1:8" x14ac:dyDescent="0.25">
      <c r="A4144" s="112">
        <v>45559</v>
      </c>
      <c r="B4144" s="21" t="s">
        <v>12388</v>
      </c>
      <c r="C4144" s="13" t="s">
        <v>7947</v>
      </c>
      <c r="D4144" s="764"/>
      <c r="E4144" s="22"/>
      <c r="F4144" s="19">
        <v>95999</v>
      </c>
      <c r="G4144" s="14">
        <f t="shared" si="93"/>
        <v>-95999</v>
      </c>
      <c r="H4144" s="1168"/>
    </row>
    <row r="4145" spans="1:8" x14ac:dyDescent="0.25">
      <c r="A4145" s="112">
        <v>45560</v>
      </c>
      <c r="B4145" s="21" t="s">
        <v>12388</v>
      </c>
      <c r="C4145" s="13" t="s">
        <v>164</v>
      </c>
      <c r="D4145" s="764" t="s">
        <v>14415</v>
      </c>
      <c r="E4145" s="22">
        <v>9738</v>
      </c>
      <c r="F4145" s="19"/>
      <c r="G4145" s="14">
        <f t="shared" si="93"/>
        <v>9738</v>
      </c>
      <c r="H4145" s="13"/>
    </row>
    <row r="4146" spans="1:8" x14ac:dyDescent="0.25">
      <c r="A4146" s="112">
        <v>45560</v>
      </c>
      <c r="B4146" s="21" t="s">
        <v>13418</v>
      </c>
      <c r="C4146" s="13" t="s">
        <v>164</v>
      </c>
      <c r="D4146" s="764" t="s">
        <v>14416</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13985</v>
      </c>
    </row>
    <row r="4148" spans="1:8" x14ac:dyDescent="0.25">
      <c r="A4148" s="112">
        <v>45561</v>
      </c>
      <c r="B4148" s="21" t="s">
        <v>13098</v>
      </c>
      <c r="C4148" s="13" t="s">
        <v>7947</v>
      </c>
      <c r="D4148" s="764" t="s">
        <v>14463</v>
      </c>
      <c r="E4148" s="22">
        <v>2257383</v>
      </c>
      <c r="F4148" s="111"/>
      <c r="G4148" s="14">
        <f t="shared" si="93"/>
        <v>2257383</v>
      </c>
      <c r="H4148" s="53"/>
    </row>
    <row r="4149" spans="1:8" x14ac:dyDescent="0.25">
      <c r="A4149" s="112">
        <v>45561</v>
      </c>
      <c r="B4149" s="21" t="s">
        <v>13098</v>
      </c>
      <c r="C4149" s="13" t="s">
        <v>8384</v>
      </c>
      <c r="D4149" s="764" t="s">
        <v>14552</v>
      </c>
      <c r="E4149" s="22">
        <v>35756</v>
      </c>
      <c r="F4149" s="19"/>
      <c r="G4149" s="14">
        <f t="shared" ref="G4149:G4156" si="94">E4149-F4149</f>
        <v>35756</v>
      </c>
      <c r="H4149" s="13"/>
    </row>
    <row r="4150" spans="1:8" x14ac:dyDescent="0.25">
      <c r="A4150" s="112">
        <v>45561</v>
      </c>
      <c r="B4150" s="21" t="s">
        <v>12671</v>
      </c>
      <c r="C4150" s="13" t="s">
        <v>8384</v>
      </c>
      <c r="D4150" s="764" t="s">
        <v>14553</v>
      </c>
      <c r="E4150" s="22">
        <v>39468</v>
      </c>
      <c r="F4150" s="111"/>
      <c r="G4150" s="782">
        <f t="shared" si="94"/>
        <v>39468</v>
      </c>
      <c r="H4150" s="53"/>
    </row>
    <row r="4151" spans="1:8" x14ac:dyDescent="0.25">
      <c r="A4151" s="112">
        <v>45561</v>
      </c>
      <c r="B4151" s="21" t="s">
        <v>12594</v>
      </c>
      <c r="C4151" s="13" t="s">
        <v>8384</v>
      </c>
      <c r="D4151" s="764" t="s">
        <v>13590</v>
      </c>
      <c r="E4151" s="22">
        <v>89174</v>
      </c>
      <c r="F4151" s="111"/>
      <c r="G4151" s="782">
        <f t="shared" si="94"/>
        <v>89174</v>
      </c>
      <c r="H4151" s="53"/>
    </row>
    <row r="4152" spans="1:8" x14ac:dyDescent="0.25">
      <c r="A4152" s="112">
        <v>45561</v>
      </c>
      <c r="B4152" s="21" t="s">
        <v>13240</v>
      </c>
      <c r="C4152" s="13" t="s">
        <v>8384</v>
      </c>
      <c r="D4152" s="764" t="s">
        <v>14554</v>
      </c>
      <c r="E4152" s="22">
        <v>26157</v>
      </c>
      <c r="F4152" s="111"/>
      <c r="G4152" s="782">
        <f t="shared" si="94"/>
        <v>26157</v>
      </c>
      <c r="H4152" s="53"/>
    </row>
    <row r="4153" spans="1:8" x14ac:dyDescent="0.25">
      <c r="A4153" s="112">
        <v>45562</v>
      </c>
      <c r="B4153" s="21" t="s">
        <v>13165</v>
      </c>
      <c r="C4153" s="13" t="s">
        <v>12350</v>
      </c>
      <c r="D4153" s="764" t="s">
        <v>14638</v>
      </c>
      <c r="E4153" s="22">
        <v>844500</v>
      </c>
      <c r="F4153" s="111"/>
      <c r="G4153" s="782">
        <f t="shared" si="94"/>
        <v>844500</v>
      </c>
      <c r="H4153" s="53"/>
    </row>
    <row r="4154" spans="1:8" x14ac:dyDescent="0.25">
      <c r="A4154" s="112">
        <v>45562</v>
      </c>
      <c r="B4154" s="21" t="s">
        <v>13165</v>
      </c>
      <c r="C4154" s="13" t="s">
        <v>12350</v>
      </c>
      <c r="D4154" s="764" t="s">
        <v>14639</v>
      </c>
      <c r="E4154" s="22">
        <v>108000</v>
      </c>
      <c r="F4154" s="111"/>
      <c r="G4154" s="782">
        <f t="shared" si="94"/>
        <v>108000</v>
      </c>
      <c r="H4154" s="53"/>
    </row>
    <row r="4155" spans="1:8" x14ac:dyDescent="0.25">
      <c r="A4155" s="112">
        <v>45565</v>
      </c>
      <c r="B4155" s="21" t="s">
        <v>13522</v>
      </c>
      <c r="C4155" s="13" t="s">
        <v>10472</v>
      </c>
      <c r="D4155" s="764" t="s">
        <v>14655</v>
      </c>
      <c r="E4155" s="22">
        <v>513893</v>
      </c>
      <c r="F4155" s="111"/>
      <c r="G4155" s="782">
        <f t="shared" si="94"/>
        <v>513893</v>
      </c>
      <c r="H4155" s="53"/>
    </row>
    <row r="4156" spans="1:8" x14ac:dyDescent="0.25">
      <c r="A4156" s="112">
        <v>45566</v>
      </c>
      <c r="B4156" s="21" t="s">
        <v>14335</v>
      </c>
      <c r="C4156" s="13" t="s">
        <v>166</v>
      </c>
      <c r="D4156" s="764" t="s">
        <v>14563</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262" t="s">
        <v>14450</v>
      </c>
    </row>
    <row r="4158" spans="1:8" x14ac:dyDescent="0.25">
      <c r="A4158" s="112">
        <v>45566</v>
      </c>
      <c r="B4158" s="21" t="s">
        <v>13213</v>
      </c>
      <c r="C4158" s="13" t="s">
        <v>1062</v>
      </c>
      <c r="D4158" s="764"/>
      <c r="E4158" s="22"/>
      <c r="F4158" s="19">
        <v>50000</v>
      </c>
      <c r="G4158" s="782">
        <f>E4158-F4158</f>
        <v>-50000</v>
      </c>
      <c r="H4158" s="1263"/>
    </row>
    <row r="4159" spans="1:8" ht="16.5" thickBot="1" x14ac:dyDescent="0.3">
      <c r="A4159" s="112">
        <v>45567</v>
      </c>
      <c r="B4159" s="21" t="s">
        <v>13165</v>
      </c>
      <c r="C4159" s="13" t="s">
        <v>10472</v>
      </c>
      <c r="D4159" s="764"/>
      <c r="E4159" s="22"/>
      <c r="F4159" s="109">
        <v>2000000</v>
      </c>
      <c r="G4159" s="14">
        <f t="shared" si="93"/>
        <v>-2000000</v>
      </c>
      <c r="H4159" s="13" t="s">
        <v>14425</v>
      </c>
    </row>
    <row r="4160" spans="1:8" x14ac:dyDescent="0.25">
      <c r="A4160" s="112">
        <v>45567</v>
      </c>
      <c r="B4160" s="21" t="s">
        <v>11068</v>
      </c>
      <c r="C4160" s="13" t="s">
        <v>166</v>
      </c>
      <c r="D4160" s="764"/>
      <c r="E4160" s="781"/>
      <c r="F4160" s="783">
        <v>6290</v>
      </c>
      <c r="G4160" s="782">
        <f t="shared" si="93"/>
        <v>-6290</v>
      </c>
      <c r="H4160" s="1173" t="s">
        <v>14426</v>
      </c>
    </row>
    <row r="4161" spans="1:9" x14ac:dyDescent="0.25">
      <c r="A4161" s="112">
        <v>45567</v>
      </c>
      <c r="B4161" s="21" t="s">
        <v>12783</v>
      </c>
      <c r="C4161" s="13" t="s">
        <v>166</v>
      </c>
      <c r="D4161" s="764"/>
      <c r="E4161" s="781"/>
      <c r="F4161" s="141">
        <v>13324</v>
      </c>
      <c r="G4161" s="782">
        <f t="shared" si="93"/>
        <v>-13324</v>
      </c>
      <c r="H4161" s="1174"/>
    </row>
    <row r="4162" spans="1:9" x14ac:dyDescent="0.25">
      <c r="A4162" s="112">
        <v>45567</v>
      </c>
      <c r="B4162" s="21" t="s">
        <v>12388</v>
      </c>
      <c r="C4162" s="13" t="s">
        <v>166</v>
      </c>
      <c r="D4162" s="764"/>
      <c r="E4162" s="781"/>
      <c r="F4162" s="141">
        <v>127755</v>
      </c>
      <c r="G4162" s="782">
        <f t="shared" si="93"/>
        <v>-127755</v>
      </c>
      <c r="H4162" s="1174"/>
    </row>
    <row r="4163" spans="1:9" x14ac:dyDescent="0.25">
      <c r="A4163" s="112">
        <v>45567</v>
      </c>
      <c r="B4163" s="21" t="s">
        <v>13213</v>
      </c>
      <c r="C4163" s="13" t="s">
        <v>166</v>
      </c>
      <c r="D4163" s="764"/>
      <c r="E4163" s="781"/>
      <c r="F4163" s="141">
        <v>51167</v>
      </c>
      <c r="G4163" s="782">
        <f t="shared" si="93"/>
        <v>-51167</v>
      </c>
      <c r="H4163" s="1174"/>
    </row>
    <row r="4164" spans="1:9" x14ac:dyDescent="0.25">
      <c r="A4164" s="112">
        <v>45567</v>
      </c>
      <c r="B4164" s="21" t="s">
        <v>13418</v>
      </c>
      <c r="C4164" s="13" t="s">
        <v>166</v>
      </c>
      <c r="D4164" s="764"/>
      <c r="E4164" s="781"/>
      <c r="F4164" s="141">
        <v>148964</v>
      </c>
      <c r="G4164" s="782">
        <f t="shared" si="93"/>
        <v>-148964</v>
      </c>
      <c r="H4164" s="1174"/>
    </row>
    <row r="4165" spans="1:9" ht="16.5" thickBot="1" x14ac:dyDescent="0.3">
      <c r="A4165" s="112">
        <v>45567</v>
      </c>
      <c r="B4165" s="21" t="s">
        <v>13522</v>
      </c>
      <c r="C4165" s="13" t="s">
        <v>166</v>
      </c>
      <c r="D4165" s="764"/>
      <c r="E4165" s="781"/>
      <c r="F4165" s="784">
        <v>152500</v>
      </c>
      <c r="G4165" s="782">
        <f t="shared" si="93"/>
        <v>-152500</v>
      </c>
      <c r="H4165" s="1175"/>
    </row>
    <row r="4166" spans="1:9" x14ac:dyDescent="0.25">
      <c r="A4166" s="112">
        <v>45567</v>
      </c>
      <c r="B4166" s="21" t="s">
        <v>12388</v>
      </c>
      <c r="C4166" s="13" t="s">
        <v>7240</v>
      </c>
      <c r="D4166" s="764"/>
      <c r="E4166" s="22">
        <v>767000</v>
      </c>
      <c r="F4166" s="19"/>
      <c r="G4166" s="782">
        <f t="shared" si="93"/>
        <v>767000</v>
      </c>
      <c r="H4166" s="13" t="s">
        <v>14451</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13907</v>
      </c>
      <c r="C4172" s="13" t="s">
        <v>13116</v>
      </c>
      <c r="D4172" s="764"/>
      <c r="E4172" s="22">
        <v>155000</v>
      </c>
      <c r="F4172" s="19"/>
      <c r="G4172" s="782">
        <f t="shared" si="93"/>
        <v>155000</v>
      </c>
      <c r="H4172" s="32"/>
      <c r="I4172" s="127"/>
    </row>
    <row r="4173" spans="1:9" x14ac:dyDescent="0.25">
      <c r="A4173" s="112">
        <v>45567</v>
      </c>
      <c r="B4173" s="21" t="s">
        <v>13279</v>
      </c>
      <c r="C4173" s="13" t="s">
        <v>13116</v>
      </c>
      <c r="D4173" s="764"/>
      <c r="E4173" s="22">
        <v>40000</v>
      </c>
      <c r="F4173" s="19"/>
      <c r="G4173" s="782">
        <f t="shared" si="93"/>
        <v>40000</v>
      </c>
      <c r="H4173" s="32"/>
      <c r="I4173" s="127"/>
    </row>
    <row r="4174" spans="1:9" x14ac:dyDescent="0.25">
      <c r="A4174" s="112">
        <v>45567</v>
      </c>
      <c r="B4174" s="21" t="s">
        <v>13297</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13278</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14564</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14485</v>
      </c>
    </row>
    <row r="4179" spans="1:9" x14ac:dyDescent="0.25">
      <c r="A4179" s="112">
        <v>45568</v>
      </c>
      <c r="B4179" s="21" t="s">
        <v>13278</v>
      </c>
      <c r="C4179" s="13" t="s">
        <v>8384</v>
      </c>
      <c r="D4179" s="764" t="s">
        <v>14555</v>
      </c>
      <c r="E4179" s="22">
        <v>39181</v>
      </c>
      <c r="F4179" s="109"/>
      <c r="G4179" s="782">
        <f t="shared" si="93"/>
        <v>39181</v>
      </c>
      <c r="H4179" s="13"/>
    </row>
    <row r="4180" spans="1:9" x14ac:dyDescent="0.25">
      <c r="A4180" s="112">
        <v>45568</v>
      </c>
      <c r="B4180" s="21" t="s">
        <v>12783</v>
      </c>
      <c r="C4180" s="13" t="s">
        <v>8384</v>
      </c>
      <c r="D4180" s="764" t="s">
        <v>14556</v>
      </c>
      <c r="E4180" s="22">
        <v>26611</v>
      </c>
      <c r="F4180" s="109"/>
      <c r="G4180" s="782">
        <f t="shared" si="93"/>
        <v>26611</v>
      </c>
      <c r="H4180" s="13"/>
    </row>
    <row r="4181" spans="1:9" x14ac:dyDescent="0.25">
      <c r="A4181" s="112">
        <v>45568</v>
      </c>
      <c r="B4181" s="21" t="s">
        <v>14480</v>
      </c>
      <c r="C4181" s="13" t="s">
        <v>8384</v>
      </c>
      <c r="D4181" s="764" t="s">
        <v>14557</v>
      </c>
      <c r="E4181" s="22">
        <v>100310</v>
      </c>
      <c r="F4181" s="109"/>
      <c r="G4181" s="782">
        <f t="shared" si="93"/>
        <v>100310</v>
      </c>
      <c r="H4181" s="13"/>
    </row>
    <row r="4182" spans="1:9" ht="16.5" thickBot="1" x14ac:dyDescent="0.3">
      <c r="A4182" s="112">
        <v>45568</v>
      </c>
      <c r="B4182" s="21" t="s">
        <v>13213</v>
      </c>
      <c r="C4182" s="13" t="s">
        <v>13925</v>
      </c>
      <c r="D4182" s="764"/>
      <c r="E4182" s="22"/>
      <c r="F4182" s="109">
        <v>100000</v>
      </c>
      <c r="G4182" s="782">
        <f t="shared" si="93"/>
        <v>-100000</v>
      </c>
      <c r="H4182" s="13" t="s">
        <v>14488</v>
      </c>
    </row>
    <row r="4183" spans="1:9" x14ac:dyDescent="0.25">
      <c r="A4183" s="112">
        <v>45568</v>
      </c>
      <c r="B4183" s="21" t="s">
        <v>12048</v>
      </c>
      <c r="C4183" s="13" t="s">
        <v>164</v>
      </c>
      <c r="D4183" s="764"/>
      <c r="E4183" s="781"/>
      <c r="F4183" s="783">
        <v>95402</v>
      </c>
      <c r="G4183" s="782">
        <f t="shared" si="93"/>
        <v>-95402</v>
      </c>
      <c r="H4183" s="1163" t="s">
        <v>14486</v>
      </c>
    </row>
    <row r="4184" spans="1:9" x14ac:dyDescent="0.25">
      <c r="A4184" s="112">
        <v>45568</v>
      </c>
      <c r="B4184" s="21" t="s">
        <v>12783</v>
      </c>
      <c r="C4184" s="13" t="s">
        <v>164</v>
      </c>
      <c r="D4184" s="764"/>
      <c r="E4184" s="781"/>
      <c r="F4184" s="141">
        <v>8321</v>
      </c>
      <c r="G4184" s="782">
        <f t="shared" si="93"/>
        <v>-8321</v>
      </c>
      <c r="H4184" s="1164"/>
    </row>
    <row r="4185" spans="1:9" x14ac:dyDescent="0.25">
      <c r="A4185" s="112">
        <v>45568</v>
      </c>
      <c r="B4185" s="21" t="s">
        <v>12388</v>
      </c>
      <c r="C4185" s="13" t="s">
        <v>164</v>
      </c>
      <c r="D4185" s="764"/>
      <c r="E4185" s="781"/>
      <c r="F4185" s="141">
        <v>24631</v>
      </c>
      <c r="G4185" s="782">
        <f t="shared" si="93"/>
        <v>-24631</v>
      </c>
      <c r="H4185" s="1164"/>
    </row>
    <row r="4186" spans="1:9" x14ac:dyDescent="0.25">
      <c r="A4186" s="112">
        <v>45568</v>
      </c>
      <c r="B4186" s="21" t="s">
        <v>12671</v>
      </c>
      <c r="C4186" s="13" t="s">
        <v>164</v>
      </c>
      <c r="D4186" s="764"/>
      <c r="E4186" s="781"/>
      <c r="F4186" s="141">
        <v>9919</v>
      </c>
      <c r="G4186" s="782">
        <f t="shared" si="93"/>
        <v>-9919</v>
      </c>
      <c r="H4186" s="1164"/>
    </row>
    <row r="4187" spans="1:9" x14ac:dyDescent="0.25">
      <c r="A4187" s="112">
        <v>45568</v>
      </c>
      <c r="B4187" s="21" t="s">
        <v>13278</v>
      </c>
      <c r="C4187" s="13" t="s">
        <v>164</v>
      </c>
      <c r="D4187" s="764"/>
      <c r="E4187" s="781"/>
      <c r="F4187" s="141">
        <v>7348</v>
      </c>
      <c r="G4187" s="782">
        <f t="shared" si="93"/>
        <v>-7348</v>
      </c>
      <c r="H4187" s="1164"/>
    </row>
    <row r="4188" spans="1:9" ht="16.5" thickBot="1" x14ac:dyDescent="0.3">
      <c r="A4188" s="112">
        <v>45568</v>
      </c>
      <c r="B4188" s="21" t="s">
        <v>13418</v>
      </c>
      <c r="C4188" s="13" t="s">
        <v>164</v>
      </c>
      <c r="D4188" s="764"/>
      <c r="E4188" s="781"/>
      <c r="F4188" s="784">
        <v>54379</v>
      </c>
      <c r="G4188" s="782">
        <f t="shared" si="93"/>
        <v>-54379</v>
      </c>
      <c r="H4188" s="1165"/>
    </row>
    <row r="4189" spans="1:9" x14ac:dyDescent="0.25">
      <c r="A4189" s="112">
        <v>45568</v>
      </c>
      <c r="B4189" s="21" t="s">
        <v>11068</v>
      </c>
      <c r="C4189" s="13" t="s">
        <v>169</v>
      </c>
      <c r="D4189" s="764" t="s">
        <v>14497</v>
      </c>
      <c r="E4189" s="22">
        <v>151000</v>
      </c>
      <c r="F4189" s="111"/>
      <c r="G4189" s="782">
        <f t="shared" si="93"/>
        <v>151000</v>
      </c>
      <c r="H4189" s="13"/>
    </row>
    <row r="4190" spans="1:9" x14ac:dyDescent="0.25">
      <c r="A4190" s="112">
        <v>45568</v>
      </c>
      <c r="B4190" s="21" t="s">
        <v>13213</v>
      </c>
      <c r="C4190" s="13" t="s">
        <v>12350</v>
      </c>
      <c r="D4190" s="764" t="s">
        <v>14640</v>
      </c>
      <c r="E4190" s="22">
        <v>105000</v>
      </c>
      <c r="F4190" s="110"/>
      <c r="G4190" s="782">
        <f t="shared" si="93"/>
        <v>105000</v>
      </c>
      <c r="H4190" s="13"/>
    </row>
    <row r="4191" spans="1:9" x14ac:dyDescent="0.25">
      <c r="A4191" s="112">
        <v>45569</v>
      </c>
      <c r="B4191" s="21" t="s">
        <v>12594</v>
      </c>
      <c r="C4191" s="13" t="s">
        <v>8384</v>
      </c>
      <c r="D4191" s="764" t="s">
        <v>14558</v>
      </c>
      <c r="E4191" s="22">
        <v>54189</v>
      </c>
      <c r="F4191" s="110"/>
      <c r="G4191" s="782">
        <f t="shared" si="93"/>
        <v>54189</v>
      </c>
      <c r="H4191" s="13"/>
    </row>
    <row r="4192" spans="1:9" x14ac:dyDescent="0.25">
      <c r="A4192" s="112">
        <v>45569</v>
      </c>
      <c r="B4192" s="21" t="s">
        <v>13240</v>
      </c>
      <c r="C4192" s="13" t="s">
        <v>166</v>
      </c>
      <c r="D4192" s="764" t="s">
        <v>14565</v>
      </c>
      <c r="E4192" s="22">
        <v>16868</v>
      </c>
      <c r="F4192" s="110"/>
      <c r="G4192" s="782">
        <f t="shared" si="93"/>
        <v>16868</v>
      </c>
      <c r="H4192" s="13"/>
    </row>
    <row r="4193" spans="1:8" x14ac:dyDescent="0.25">
      <c r="A4193" s="112">
        <v>45569</v>
      </c>
      <c r="B4193" s="21" t="s">
        <v>11068</v>
      </c>
      <c r="C4193" s="13" t="s">
        <v>1062</v>
      </c>
      <c r="D4193" s="764" t="s">
        <v>14643</v>
      </c>
      <c r="E4193" s="22">
        <v>62550</v>
      </c>
      <c r="F4193" s="110"/>
      <c r="G4193" s="782">
        <f t="shared" si="93"/>
        <v>62550</v>
      </c>
      <c r="H4193" s="13"/>
    </row>
    <row r="4194" spans="1:8" x14ac:dyDescent="0.25">
      <c r="A4194" s="112">
        <v>45570</v>
      </c>
      <c r="B4194" s="21" t="s">
        <v>11068</v>
      </c>
      <c r="C4194" s="13" t="s">
        <v>8384</v>
      </c>
      <c r="D4194" s="764" t="s">
        <v>14559</v>
      </c>
      <c r="E4194" s="22">
        <v>540911</v>
      </c>
      <c r="F4194" s="110"/>
      <c r="G4194" s="782">
        <f t="shared" si="93"/>
        <v>540911</v>
      </c>
      <c r="H4194" s="13"/>
    </row>
    <row r="4195" spans="1:8" x14ac:dyDescent="0.25">
      <c r="A4195" s="112">
        <v>45570</v>
      </c>
      <c r="B4195" s="21" t="s">
        <v>13213</v>
      </c>
      <c r="C4195" s="13" t="s">
        <v>8384</v>
      </c>
      <c r="D4195" s="764" t="s">
        <v>14560</v>
      </c>
      <c r="E4195" s="22">
        <v>22913</v>
      </c>
      <c r="F4195" s="110"/>
      <c r="G4195" s="782">
        <f t="shared" si="93"/>
        <v>22913</v>
      </c>
      <c r="H4195" s="13"/>
    </row>
    <row r="4196" spans="1:8" x14ac:dyDescent="0.25">
      <c r="A4196" s="112">
        <v>45570</v>
      </c>
      <c r="B4196" s="21" t="s">
        <v>12388</v>
      </c>
      <c r="C4196" s="13" t="s">
        <v>166</v>
      </c>
      <c r="D4196" s="764" t="s">
        <v>14566</v>
      </c>
      <c r="E4196" s="781">
        <v>55000</v>
      </c>
      <c r="F4196" s="213"/>
      <c r="G4196" s="782">
        <f t="shared" si="93"/>
        <v>55000</v>
      </c>
      <c r="H4196" s="53"/>
    </row>
    <row r="4197" spans="1:8" x14ac:dyDescent="0.25">
      <c r="A4197" s="112">
        <v>45572</v>
      </c>
      <c r="B4197" s="21" t="s">
        <v>13279</v>
      </c>
      <c r="C4197" s="13" t="s">
        <v>10472</v>
      </c>
      <c r="D4197" s="764" t="s">
        <v>14656</v>
      </c>
      <c r="E4197" s="781">
        <v>88000</v>
      </c>
      <c r="F4197" s="213"/>
      <c r="G4197" s="782">
        <f t="shared" si="93"/>
        <v>88000</v>
      </c>
      <c r="H4197" s="53"/>
    </row>
    <row r="4198" spans="1:8" x14ac:dyDescent="0.25">
      <c r="A4198" s="112">
        <v>45572</v>
      </c>
      <c r="B4198" s="21" t="s">
        <v>13907</v>
      </c>
      <c r="C4198" s="13" t="s">
        <v>10472</v>
      </c>
      <c r="D4198" s="764" t="s">
        <v>14657</v>
      </c>
      <c r="E4198" s="781">
        <v>12500</v>
      </c>
      <c r="F4198" s="213"/>
      <c r="G4198" s="782">
        <f t="shared" si="93"/>
        <v>12500</v>
      </c>
      <c r="H4198" s="53"/>
    </row>
    <row r="4199" spans="1:8" x14ac:dyDescent="0.25">
      <c r="A4199" s="112">
        <v>45572</v>
      </c>
      <c r="B4199" s="21" t="s">
        <v>14235</v>
      </c>
      <c r="C4199" s="13" t="s">
        <v>166</v>
      </c>
      <c r="D4199" s="764" t="s">
        <v>14716</v>
      </c>
      <c r="E4199" s="781">
        <v>16758</v>
      </c>
      <c r="F4199" s="213"/>
      <c r="G4199" s="782">
        <f t="shared" si="93"/>
        <v>16758</v>
      </c>
      <c r="H4199" s="53"/>
    </row>
    <row r="4200" spans="1:8" ht="16.5" thickBot="1" x14ac:dyDescent="0.3">
      <c r="A4200" s="112">
        <v>45573</v>
      </c>
      <c r="B4200" s="21" t="s">
        <v>12671</v>
      </c>
      <c r="C4200" s="13" t="s">
        <v>166</v>
      </c>
      <c r="D4200" s="764" t="s">
        <v>14717</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66" t="s">
        <v>14561</v>
      </c>
    </row>
    <row r="4202" spans="1:8" x14ac:dyDescent="0.25">
      <c r="A4202" s="112">
        <v>45573</v>
      </c>
      <c r="B4202" s="21" t="s">
        <v>8864</v>
      </c>
      <c r="C4202" s="13" t="s">
        <v>8384</v>
      </c>
      <c r="D4202" s="764"/>
      <c r="E4202" s="781"/>
      <c r="F4202" s="141">
        <v>10256</v>
      </c>
      <c r="G4202" s="782">
        <f t="shared" si="93"/>
        <v>-10256</v>
      </c>
      <c r="H4202" s="1167"/>
    </row>
    <row r="4203" spans="1:8" x14ac:dyDescent="0.25">
      <c r="A4203" s="112">
        <v>45573</v>
      </c>
      <c r="B4203" s="21" t="s">
        <v>12171</v>
      </c>
      <c r="C4203" s="13" t="s">
        <v>8384</v>
      </c>
      <c r="D4203" s="764"/>
      <c r="E4203" s="781"/>
      <c r="F4203" s="141">
        <v>6195</v>
      </c>
      <c r="G4203" s="782">
        <f t="shared" si="93"/>
        <v>-6195</v>
      </c>
      <c r="H4203" s="1167"/>
    </row>
    <row r="4204" spans="1:8" x14ac:dyDescent="0.25">
      <c r="A4204" s="112">
        <v>45573</v>
      </c>
      <c r="B4204" s="21" t="s">
        <v>12594</v>
      </c>
      <c r="C4204" s="13" t="s">
        <v>8384</v>
      </c>
      <c r="D4204" s="764"/>
      <c r="E4204" s="781"/>
      <c r="F4204" s="141">
        <v>313443</v>
      </c>
      <c r="G4204" s="782">
        <f t="shared" si="93"/>
        <v>-313443</v>
      </c>
      <c r="H4204" s="1167"/>
    </row>
    <row r="4205" spans="1:8" x14ac:dyDescent="0.25">
      <c r="A4205" s="112">
        <v>45573</v>
      </c>
      <c r="B4205" s="21" t="s">
        <v>12783</v>
      </c>
      <c r="C4205" s="13" t="s">
        <v>8384</v>
      </c>
      <c r="D4205" s="764"/>
      <c r="E4205" s="781"/>
      <c r="F4205" s="141">
        <v>53024</v>
      </c>
      <c r="G4205" s="782">
        <f t="shared" si="93"/>
        <v>-53024</v>
      </c>
      <c r="H4205" s="1167"/>
    </row>
    <row r="4206" spans="1:8" x14ac:dyDescent="0.25">
      <c r="A4206" s="112">
        <v>45573</v>
      </c>
      <c r="B4206" s="21" t="s">
        <v>13098</v>
      </c>
      <c r="C4206" s="13" t="s">
        <v>8384</v>
      </c>
      <c r="D4206" s="764"/>
      <c r="E4206" s="781"/>
      <c r="F4206" s="141">
        <v>212787</v>
      </c>
      <c r="G4206" s="782">
        <f t="shared" si="93"/>
        <v>-212787</v>
      </c>
      <c r="H4206" s="1167"/>
    </row>
    <row r="4207" spans="1:8" x14ac:dyDescent="0.25">
      <c r="A4207" s="112">
        <v>45573</v>
      </c>
      <c r="B4207" s="21" t="s">
        <v>13240</v>
      </c>
      <c r="C4207" s="13" t="s">
        <v>8384</v>
      </c>
      <c r="D4207" s="764"/>
      <c r="E4207" s="781"/>
      <c r="F4207" s="141">
        <v>60287</v>
      </c>
      <c r="G4207" s="782">
        <f t="shared" si="93"/>
        <v>-60287</v>
      </c>
      <c r="H4207" s="1167"/>
    </row>
    <row r="4208" spans="1:8" x14ac:dyDescent="0.25">
      <c r="A4208" s="112">
        <v>45573</v>
      </c>
      <c r="B4208" s="21" t="s">
        <v>13213</v>
      </c>
      <c r="C4208" s="13" t="s">
        <v>8384</v>
      </c>
      <c r="D4208" s="764"/>
      <c r="E4208" s="781"/>
      <c r="F4208" s="141">
        <v>127621</v>
      </c>
      <c r="G4208" s="782">
        <f t="shared" si="93"/>
        <v>-127621</v>
      </c>
      <c r="H4208" s="1167"/>
    </row>
    <row r="4209" spans="1:8" x14ac:dyDescent="0.25">
      <c r="A4209" s="112">
        <v>45573</v>
      </c>
      <c r="B4209" s="21" t="s">
        <v>13477</v>
      </c>
      <c r="C4209" s="13" t="s">
        <v>8384</v>
      </c>
      <c r="D4209" s="764"/>
      <c r="E4209" s="781"/>
      <c r="F4209" s="141">
        <v>15601</v>
      </c>
      <c r="G4209" s="782">
        <f t="shared" si="93"/>
        <v>-15601</v>
      </c>
      <c r="H4209" s="1167"/>
    </row>
    <row r="4210" spans="1:8" x14ac:dyDescent="0.25">
      <c r="A4210" s="112">
        <v>45573</v>
      </c>
      <c r="B4210" s="21" t="s">
        <v>13279</v>
      </c>
      <c r="C4210" s="13" t="s">
        <v>8384</v>
      </c>
      <c r="D4210" s="764"/>
      <c r="E4210" s="781"/>
      <c r="F4210" s="141">
        <v>40000</v>
      </c>
      <c r="G4210" s="782">
        <f t="shared" si="93"/>
        <v>-40000</v>
      </c>
      <c r="H4210" s="1167"/>
    </row>
    <row r="4211" spans="1:8" x14ac:dyDescent="0.25">
      <c r="A4211" s="112">
        <v>45573</v>
      </c>
      <c r="B4211" s="21" t="s">
        <v>13639</v>
      </c>
      <c r="C4211" s="13" t="s">
        <v>8384</v>
      </c>
      <c r="D4211" s="764"/>
      <c r="E4211" s="781"/>
      <c r="F4211" s="141">
        <v>44559</v>
      </c>
      <c r="G4211" s="782">
        <f t="shared" si="93"/>
        <v>-44559</v>
      </c>
      <c r="H4211" s="1167"/>
    </row>
    <row r="4212" spans="1:8" x14ac:dyDescent="0.25">
      <c r="A4212" s="112">
        <v>45573</v>
      </c>
      <c r="B4212" s="21" t="s">
        <v>13278</v>
      </c>
      <c r="C4212" s="13" t="s">
        <v>8384</v>
      </c>
      <c r="D4212" s="764"/>
      <c r="E4212" s="781"/>
      <c r="F4212" s="141">
        <v>39181</v>
      </c>
      <c r="G4212" s="782">
        <f t="shared" si="93"/>
        <v>-39181</v>
      </c>
      <c r="H4212" s="1167"/>
    </row>
    <row r="4213" spans="1:8" x14ac:dyDescent="0.25">
      <c r="A4213" s="112">
        <v>45573</v>
      </c>
      <c r="B4213" s="21" t="s">
        <v>13938</v>
      </c>
      <c r="C4213" s="13" t="s">
        <v>8384</v>
      </c>
      <c r="D4213" s="764"/>
      <c r="E4213" s="781"/>
      <c r="F4213" s="141">
        <v>9340</v>
      </c>
      <c r="G4213" s="782">
        <f t="shared" si="93"/>
        <v>-9340</v>
      </c>
      <c r="H4213" s="1167"/>
    </row>
    <row r="4214" spans="1:8" ht="16.5" thickBot="1" x14ac:dyDescent="0.3">
      <c r="A4214" s="112">
        <v>45573</v>
      </c>
      <c r="B4214" s="21" t="s">
        <v>11068</v>
      </c>
      <c r="C4214" s="13" t="s">
        <v>8384</v>
      </c>
      <c r="D4214" s="764"/>
      <c r="E4214" s="781"/>
      <c r="F4214" s="784">
        <v>506136</v>
      </c>
      <c r="G4214" s="782">
        <f t="shared" si="93"/>
        <v>-506136</v>
      </c>
      <c r="H4214" s="1168"/>
    </row>
    <row r="4215" spans="1:8" x14ac:dyDescent="0.25">
      <c r="A4215" s="112">
        <v>45573</v>
      </c>
      <c r="B4215" s="21" t="s">
        <v>11068</v>
      </c>
      <c r="C4215" s="13" t="s">
        <v>13116</v>
      </c>
      <c r="D4215" s="764"/>
      <c r="E4215" s="781"/>
      <c r="F4215" s="151">
        <v>715771</v>
      </c>
      <c r="G4215" s="782">
        <f t="shared" si="93"/>
        <v>-715771</v>
      </c>
      <c r="H4215" s="1163" t="s">
        <v>14530</v>
      </c>
    </row>
    <row r="4216" spans="1:8" x14ac:dyDescent="0.25">
      <c r="A4216" s="112">
        <v>45573</v>
      </c>
      <c r="B4216" s="21" t="s">
        <v>10559</v>
      </c>
      <c r="C4216" s="13" t="s">
        <v>13116</v>
      </c>
      <c r="D4216" s="764"/>
      <c r="E4216" s="781"/>
      <c r="F4216" s="141">
        <v>60000</v>
      </c>
      <c r="G4216" s="782">
        <f t="shared" si="93"/>
        <v>-60000</v>
      </c>
      <c r="H4216" s="1164"/>
    </row>
    <row r="4217" spans="1:8" x14ac:dyDescent="0.25">
      <c r="A4217" s="112">
        <v>45573</v>
      </c>
      <c r="B4217" s="21" t="s">
        <v>12774</v>
      </c>
      <c r="C4217" s="13" t="s">
        <v>13116</v>
      </c>
      <c r="D4217" s="764"/>
      <c r="E4217" s="781"/>
      <c r="F4217" s="141">
        <v>80000</v>
      </c>
      <c r="G4217" s="782">
        <f t="shared" si="93"/>
        <v>-80000</v>
      </c>
      <c r="H4217" s="1164"/>
    </row>
    <row r="4218" spans="1:8" x14ac:dyDescent="0.25">
      <c r="A4218" s="112">
        <v>45573</v>
      </c>
      <c r="B4218" s="21" t="s">
        <v>13279</v>
      </c>
      <c r="C4218" s="13" t="s">
        <v>13116</v>
      </c>
      <c r="D4218" s="764"/>
      <c r="E4218" s="781"/>
      <c r="F4218" s="141">
        <v>40000</v>
      </c>
      <c r="G4218" s="782">
        <f t="shared" si="93"/>
        <v>-40000</v>
      </c>
      <c r="H4218" s="1164"/>
    </row>
    <row r="4219" spans="1:8" x14ac:dyDescent="0.25">
      <c r="A4219" s="112">
        <v>45573</v>
      </c>
      <c r="B4219" s="21" t="s">
        <v>13278</v>
      </c>
      <c r="C4219" s="13" t="s">
        <v>13116</v>
      </c>
      <c r="D4219" s="764"/>
      <c r="E4219" s="781"/>
      <c r="F4219" s="141">
        <v>40000</v>
      </c>
      <c r="G4219" s="782">
        <f t="shared" si="93"/>
        <v>-40000</v>
      </c>
      <c r="H4219" s="1164"/>
    </row>
    <row r="4220" spans="1:8" x14ac:dyDescent="0.25">
      <c r="A4220" s="112">
        <v>45573</v>
      </c>
      <c r="B4220" s="21" t="s">
        <v>13907</v>
      </c>
      <c r="C4220" s="13" t="s">
        <v>13116</v>
      </c>
      <c r="D4220" s="764"/>
      <c r="E4220" s="781"/>
      <c r="F4220" s="141">
        <v>57229</v>
      </c>
      <c r="G4220" s="782">
        <f t="shared" si="93"/>
        <v>-57229</v>
      </c>
      <c r="H4220" s="1164"/>
    </row>
    <row r="4221" spans="1:8" ht="16.5" thickBot="1" x14ac:dyDescent="0.3">
      <c r="A4221" s="112">
        <v>45573</v>
      </c>
      <c r="B4221" s="21" t="s">
        <v>13297</v>
      </c>
      <c r="C4221" s="13" t="s">
        <v>13116</v>
      </c>
      <c r="D4221" s="764"/>
      <c r="E4221" s="781"/>
      <c r="F4221" s="784">
        <v>7000</v>
      </c>
      <c r="G4221" s="782">
        <f t="shared" si="93"/>
        <v>-7000</v>
      </c>
      <c r="H4221" s="1165"/>
    </row>
    <row r="4222" spans="1:8" x14ac:dyDescent="0.25">
      <c r="A4222" s="112">
        <v>45574</v>
      </c>
      <c r="B4222" s="21" t="s">
        <v>12251</v>
      </c>
      <c r="C4222" s="13" t="s">
        <v>169</v>
      </c>
      <c r="D4222" s="764"/>
      <c r="E4222" s="781"/>
      <c r="F4222" s="783">
        <v>5773</v>
      </c>
      <c r="G4222" s="782">
        <f t="shared" si="93"/>
        <v>-5773</v>
      </c>
      <c r="H4222" s="1166" t="s">
        <v>14538</v>
      </c>
    </row>
    <row r="4223" spans="1:8" x14ac:dyDescent="0.25">
      <c r="A4223" s="112">
        <v>45574</v>
      </c>
      <c r="B4223" s="21" t="s">
        <v>11068</v>
      </c>
      <c r="C4223" s="13" t="s">
        <v>169</v>
      </c>
      <c r="D4223" s="764"/>
      <c r="E4223" s="781"/>
      <c r="F4223" s="141">
        <v>199303</v>
      </c>
      <c r="G4223" s="782">
        <f t="shared" si="93"/>
        <v>-199303</v>
      </c>
      <c r="H4223" s="1167"/>
    </row>
    <row r="4224" spans="1:8" x14ac:dyDescent="0.25">
      <c r="A4224" s="112">
        <v>45574</v>
      </c>
      <c r="B4224" s="21" t="s">
        <v>10890</v>
      </c>
      <c r="C4224" s="13" t="s">
        <v>169</v>
      </c>
      <c r="D4224" s="764"/>
      <c r="E4224" s="781"/>
      <c r="F4224" s="141">
        <v>9908</v>
      </c>
      <c r="G4224" s="782">
        <f t="shared" si="93"/>
        <v>-9908</v>
      </c>
      <c r="H4224" s="1167"/>
    </row>
    <row r="4225" spans="1:8" x14ac:dyDescent="0.25">
      <c r="A4225" s="112">
        <v>45574</v>
      </c>
      <c r="B4225" s="21" t="s">
        <v>11864</v>
      </c>
      <c r="C4225" s="13" t="s">
        <v>169</v>
      </c>
      <c r="D4225" s="764"/>
      <c r="E4225" s="781"/>
      <c r="F4225" s="141">
        <v>2741</v>
      </c>
      <c r="G4225" s="782">
        <f t="shared" si="93"/>
        <v>-2741</v>
      </c>
      <c r="H4225" s="1167"/>
    </row>
    <row r="4226" spans="1:8" x14ac:dyDescent="0.25">
      <c r="A4226" s="112">
        <v>45574</v>
      </c>
      <c r="B4226" s="21" t="s">
        <v>13240</v>
      </c>
      <c r="C4226" s="13" t="s">
        <v>169</v>
      </c>
      <c r="D4226" s="764"/>
      <c r="E4226" s="781"/>
      <c r="F4226" s="141">
        <v>15025</v>
      </c>
      <c r="G4226" s="782">
        <f t="shared" si="93"/>
        <v>-15025</v>
      </c>
      <c r="H4226" s="1167"/>
    </row>
    <row r="4227" spans="1:8" ht="16.5" thickBot="1" x14ac:dyDescent="0.3">
      <c r="A4227" s="112">
        <v>45574</v>
      </c>
      <c r="B4227" s="21" t="s">
        <v>13213</v>
      </c>
      <c r="C4227" s="13" t="s">
        <v>169</v>
      </c>
      <c r="D4227" s="764"/>
      <c r="E4227" s="781"/>
      <c r="F4227" s="784">
        <v>67250</v>
      </c>
      <c r="G4227" s="782">
        <f t="shared" si="93"/>
        <v>-67250</v>
      </c>
      <c r="H4227" s="1168"/>
    </row>
    <row r="4228" spans="1:8" x14ac:dyDescent="0.25">
      <c r="A4228" s="112">
        <v>45574</v>
      </c>
      <c r="B4228" s="21" t="s">
        <v>13240</v>
      </c>
      <c r="C4228" s="13" t="s">
        <v>12350</v>
      </c>
      <c r="D4228" s="764" t="s">
        <v>14641</v>
      </c>
      <c r="E4228" s="781">
        <v>51600</v>
      </c>
      <c r="F4228" s="213"/>
      <c r="G4228" s="782">
        <f t="shared" si="93"/>
        <v>51600</v>
      </c>
      <c r="H4228" s="342"/>
    </row>
    <row r="4229" spans="1:8" x14ac:dyDescent="0.25">
      <c r="A4229" s="112">
        <v>45574</v>
      </c>
      <c r="B4229" s="21" t="s">
        <v>14546</v>
      </c>
      <c r="C4229" s="13" t="s">
        <v>1062</v>
      </c>
      <c r="D4229" s="764" t="s">
        <v>14644</v>
      </c>
      <c r="E4229" s="781">
        <v>130060</v>
      </c>
      <c r="F4229" s="213"/>
      <c r="G4229" s="782">
        <f t="shared" si="93"/>
        <v>130060</v>
      </c>
      <c r="H4229" s="342"/>
    </row>
    <row r="4230" spans="1:8" x14ac:dyDescent="0.25">
      <c r="A4230" s="112">
        <v>45575</v>
      </c>
      <c r="B4230" s="21" t="s">
        <v>12671</v>
      </c>
      <c r="C4230" s="13" t="s">
        <v>12350</v>
      </c>
      <c r="D4230" s="764" t="s">
        <v>14642</v>
      </c>
      <c r="E4230" s="781">
        <v>178667</v>
      </c>
      <c r="F4230" s="213"/>
      <c r="G4230" s="782">
        <f t="shared" si="93"/>
        <v>178667</v>
      </c>
      <c r="H4230" s="342"/>
    </row>
    <row r="4231" spans="1:8" x14ac:dyDescent="0.25">
      <c r="A4231" s="112">
        <v>45575</v>
      </c>
      <c r="B4231" s="21" t="s">
        <v>13278</v>
      </c>
      <c r="C4231" s="13" t="s">
        <v>8384</v>
      </c>
      <c r="D4231" s="764" t="s">
        <v>14751</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14585</v>
      </c>
    </row>
    <row r="4233" spans="1:8" x14ac:dyDescent="0.25">
      <c r="A4233" s="112">
        <v>45576</v>
      </c>
      <c r="B4233" s="21" t="s">
        <v>6503</v>
      </c>
      <c r="C4233" s="13" t="s">
        <v>7465</v>
      </c>
      <c r="D4233" s="764"/>
      <c r="E4233" s="22"/>
      <c r="F4233" s="19">
        <v>80000</v>
      </c>
      <c r="G4233" s="14">
        <f t="shared" si="93"/>
        <v>-80000</v>
      </c>
      <c r="H4233" s="13" t="s">
        <v>14593</v>
      </c>
    </row>
    <row r="4234" spans="1:8" x14ac:dyDescent="0.25">
      <c r="A4234" s="112">
        <v>45577</v>
      </c>
      <c r="B4234" s="21" t="s">
        <v>12388</v>
      </c>
      <c r="C4234" s="13" t="s">
        <v>12457</v>
      </c>
      <c r="D4234" s="764"/>
      <c r="E4234" s="22"/>
      <c r="F4234" s="19">
        <v>300000</v>
      </c>
      <c r="G4234" s="14">
        <f t="shared" si="93"/>
        <v>-300000</v>
      </c>
      <c r="H4234" s="13" t="s">
        <v>13985</v>
      </c>
    </row>
    <row r="4235" spans="1:8" x14ac:dyDescent="0.25">
      <c r="A4235" s="112">
        <v>45577</v>
      </c>
      <c r="B4235" s="21" t="s">
        <v>14357</v>
      </c>
      <c r="C4235" s="13" t="s">
        <v>1062</v>
      </c>
      <c r="D4235" s="764" t="s">
        <v>14645</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14608</v>
      </c>
    </row>
    <row r="4237" spans="1:8" x14ac:dyDescent="0.25">
      <c r="A4237" s="112">
        <v>45579</v>
      </c>
      <c r="B4237" s="21" t="s">
        <v>12388</v>
      </c>
      <c r="C4237" s="13" t="s">
        <v>166</v>
      </c>
      <c r="D4237" s="764" t="s">
        <v>14718</v>
      </c>
      <c r="E4237" s="22">
        <v>14800</v>
      </c>
      <c r="F4237" s="19"/>
      <c r="G4237" s="14">
        <f t="shared" si="93"/>
        <v>14800</v>
      </c>
      <c r="H4237" s="13"/>
    </row>
    <row r="4238" spans="1:8" x14ac:dyDescent="0.25">
      <c r="A4238" s="112">
        <v>45579</v>
      </c>
      <c r="B4238" s="21" t="s">
        <v>14235</v>
      </c>
      <c r="C4238" s="13" t="s">
        <v>1062</v>
      </c>
      <c r="D4238" s="764" t="s">
        <v>14646</v>
      </c>
      <c r="E4238" s="22">
        <v>18000</v>
      </c>
      <c r="F4238" s="19"/>
      <c r="G4238" s="14">
        <f t="shared" si="93"/>
        <v>18000</v>
      </c>
      <c r="H4238" s="13"/>
    </row>
    <row r="4239" spans="1:8" x14ac:dyDescent="0.25">
      <c r="A4239" s="112">
        <v>45580</v>
      </c>
      <c r="B4239" s="21" t="s">
        <v>14235</v>
      </c>
      <c r="C4239" s="13" t="s">
        <v>1062</v>
      </c>
      <c r="D4239" s="764" t="s">
        <v>14647</v>
      </c>
      <c r="E4239" s="22">
        <v>44550</v>
      </c>
      <c r="F4239" s="19"/>
      <c r="G4239" s="14">
        <f t="shared" si="93"/>
        <v>44550</v>
      </c>
      <c r="H4239" s="13"/>
    </row>
    <row r="4240" spans="1:8" x14ac:dyDescent="0.25">
      <c r="A4240" s="112">
        <v>45580</v>
      </c>
      <c r="B4240" s="21" t="s">
        <v>14357</v>
      </c>
      <c r="C4240" s="13" t="s">
        <v>1062</v>
      </c>
      <c r="D4240" s="764" t="s">
        <v>14648</v>
      </c>
      <c r="E4240" s="22">
        <v>4080</v>
      </c>
      <c r="F4240" s="19"/>
      <c r="G4240" s="14">
        <f t="shared" si="93"/>
        <v>4080</v>
      </c>
      <c r="H4240" s="13"/>
    </row>
    <row r="4241" spans="1:8" x14ac:dyDescent="0.25">
      <c r="A4241" s="112">
        <v>45580</v>
      </c>
      <c r="B4241" s="21" t="s">
        <v>14357</v>
      </c>
      <c r="C4241" s="13" t="s">
        <v>166</v>
      </c>
      <c r="D4241" s="764" t="s">
        <v>14719</v>
      </c>
      <c r="E4241" s="22">
        <v>22772</v>
      </c>
      <c r="F4241" s="19"/>
      <c r="G4241" s="14">
        <f t="shared" si="93"/>
        <v>22772</v>
      </c>
      <c r="H4241" s="13"/>
    </row>
    <row r="4242" spans="1:8" x14ac:dyDescent="0.25">
      <c r="A4242" s="112">
        <v>45580</v>
      </c>
      <c r="B4242" s="21" t="s">
        <v>13165</v>
      </c>
      <c r="C4242" s="13" t="s">
        <v>166</v>
      </c>
      <c r="D4242" s="764" t="s">
        <v>14720</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14619</v>
      </c>
    </row>
    <row r="4244" spans="1:8" x14ac:dyDescent="0.25">
      <c r="A4244" s="112">
        <v>45581</v>
      </c>
      <c r="B4244" s="21" t="s">
        <v>11068</v>
      </c>
      <c r="C4244" s="13" t="s">
        <v>13276</v>
      </c>
      <c r="D4244" s="764" t="s">
        <v>10255</v>
      </c>
      <c r="E4244" s="22">
        <v>199525</v>
      </c>
      <c r="F4244" s="19"/>
      <c r="G4244" s="14">
        <f t="shared" si="93"/>
        <v>199525</v>
      </c>
      <c r="H4244" s="13"/>
    </row>
    <row r="4245" spans="1:8" x14ac:dyDescent="0.25">
      <c r="A4245" s="112">
        <v>45581</v>
      </c>
      <c r="B4245" s="21" t="s">
        <v>11068</v>
      </c>
      <c r="C4245" s="13" t="s">
        <v>13276</v>
      </c>
      <c r="D4245" s="764" t="s">
        <v>11250</v>
      </c>
      <c r="E4245" s="22">
        <v>40000</v>
      </c>
      <c r="F4245" s="19"/>
      <c r="G4245" s="14">
        <f t="shared" si="93"/>
        <v>40000</v>
      </c>
      <c r="H4245" s="13"/>
    </row>
    <row r="4246" spans="1:8" x14ac:dyDescent="0.25">
      <c r="A4246" s="112">
        <v>45581</v>
      </c>
      <c r="B4246" s="21" t="s">
        <v>11068</v>
      </c>
      <c r="C4246" s="13" t="s">
        <v>13276</v>
      </c>
      <c r="D4246" s="764" t="s">
        <v>14637</v>
      </c>
      <c r="E4246" s="22">
        <v>28083</v>
      </c>
      <c r="F4246" s="19"/>
      <c r="G4246" s="14">
        <f t="shared" si="93"/>
        <v>28083</v>
      </c>
      <c r="H4246" s="13"/>
    </row>
    <row r="4247" spans="1:8" x14ac:dyDescent="0.25">
      <c r="A4247" s="112">
        <v>45581</v>
      </c>
      <c r="B4247" s="21" t="s">
        <v>14546</v>
      </c>
      <c r="C4247" s="13" t="s">
        <v>8384</v>
      </c>
      <c r="D4247" s="764" t="s">
        <v>14752</v>
      </c>
      <c r="E4247" s="22">
        <v>380610</v>
      </c>
      <c r="F4247" s="19"/>
      <c r="G4247" s="14">
        <f t="shared" si="93"/>
        <v>380610</v>
      </c>
      <c r="H4247" s="13"/>
    </row>
    <row r="4248" spans="1:8" x14ac:dyDescent="0.25">
      <c r="A4248" s="112">
        <v>45581</v>
      </c>
      <c r="B4248" s="21" t="s">
        <v>12671</v>
      </c>
      <c r="C4248" s="13" t="s">
        <v>8384</v>
      </c>
      <c r="D4248" s="764" t="s">
        <v>14753</v>
      </c>
      <c r="E4248" s="22">
        <v>15085</v>
      </c>
      <c r="F4248" s="19"/>
      <c r="G4248" s="14">
        <f t="shared" si="93"/>
        <v>15085</v>
      </c>
      <c r="H4248" s="13"/>
    </row>
    <row r="4249" spans="1:8" x14ac:dyDescent="0.25">
      <c r="A4249" s="112">
        <v>45581</v>
      </c>
      <c r="B4249" s="21" t="s">
        <v>14235</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14658</v>
      </c>
      <c r="E4252" s="22">
        <v>47774</v>
      </c>
      <c r="F4252" s="19"/>
      <c r="G4252" s="14">
        <f t="shared" si="93"/>
        <v>47774</v>
      </c>
      <c r="H4252" s="13"/>
    </row>
    <row r="4253" spans="1:8" x14ac:dyDescent="0.25">
      <c r="A4253" s="112">
        <v>45583</v>
      </c>
      <c r="B4253" s="21" t="s">
        <v>13240</v>
      </c>
      <c r="C4253" s="13" t="s">
        <v>12350</v>
      </c>
      <c r="D4253" s="764" t="s">
        <v>14714</v>
      </c>
      <c r="E4253" s="22">
        <v>9510</v>
      </c>
      <c r="F4253" s="19"/>
      <c r="G4253" s="14">
        <f t="shared" si="93"/>
        <v>9510</v>
      </c>
      <c r="H4253" s="13"/>
    </row>
    <row r="4254" spans="1:8" x14ac:dyDescent="0.25">
      <c r="A4254" s="112">
        <v>45584</v>
      </c>
      <c r="B4254" s="21" t="s">
        <v>9344</v>
      </c>
      <c r="C4254" s="13" t="s">
        <v>12350</v>
      </c>
      <c r="D4254" s="764" t="s">
        <v>14715</v>
      </c>
      <c r="E4254" s="22">
        <v>14000</v>
      </c>
      <c r="F4254" s="19"/>
      <c r="G4254" s="14">
        <f t="shared" si="93"/>
        <v>14000</v>
      </c>
      <c r="H4254" s="13"/>
    </row>
    <row r="4255" spans="1:8" x14ac:dyDescent="0.25">
      <c r="A4255" s="112">
        <v>45584</v>
      </c>
      <c r="B4255" s="21" t="s">
        <v>14235</v>
      </c>
      <c r="C4255" s="13" t="s">
        <v>1062</v>
      </c>
      <c r="D4255" s="764" t="s">
        <v>14696</v>
      </c>
      <c r="E4255" s="22">
        <v>47550</v>
      </c>
      <c r="F4255" s="19"/>
      <c r="G4255" s="14">
        <f t="shared" si="93"/>
        <v>47550</v>
      </c>
      <c r="H4255" s="13"/>
    </row>
    <row r="4256" spans="1:8" x14ac:dyDescent="0.25">
      <c r="A4256" s="112">
        <v>45584</v>
      </c>
      <c r="B4256" s="21" t="s">
        <v>14546</v>
      </c>
      <c r="C4256" s="13" t="s">
        <v>1062</v>
      </c>
      <c r="D4256" s="764" t="s">
        <v>14697</v>
      </c>
      <c r="E4256" s="22">
        <v>3300</v>
      </c>
      <c r="F4256" s="19"/>
      <c r="G4256" s="14">
        <f t="shared" si="93"/>
        <v>3300</v>
      </c>
      <c r="H4256" s="13"/>
    </row>
    <row r="4257" spans="1:8" x14ac:dyDescent="0.25">
      <c r="A4257" s="112">
        <v>45584</v>
      </c>
      <c r="B4257" s="21" t="s">
        <v>14357</v>
      </c>
      <c r="C4257" s="13" t="s">
        <v>1062</v>
      </c>
      <c r="D4257" s="764" t="s">
        <v>14698</v>
      </c>
      <c r="E4257" s="22">
        <v>7200</v>
      </c>
      <c r="F4257" s="19"/>
      <c r="G4257" s="14">
        <f t="shared" si="93"/>
        <v>7200</v>
      </c>
      <c r="H4257" s="13"/>
    </row>
    <row r="4258" spans="1:8" x14ac:dyDescent="0.25">
      <c r="A4258" s="112">
        <v>45584</v>
      </c>
      <c r="B4258" s="21" t="s">
        <v>14357</v>
      </c>
      <c r="C4258" s="13" t="s">
        <v>1062</v>
      </c>
      <c r="D4258" s="764" t="s">
        <v>14699</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14700</v>
      </c>
      <c r="E4260" s="22">
        <v>3347</v>
      </c>
      <c r="F4260" s="19"/>
      <c r="G4260" s="14">
        <f t="shared" si="93"/>
        <v>3347</v>
      </c>
      <c r="H4260" s="13"/>
    </row>
    <row r="4261" spans="1:8" x14ac:dyDescent="0.25">
      <c r="A4261" s="112">
        <v>45587</v>
      </c>
      <c r="B4261" s="21" t="s">
        <v>14357</v>
      </c>
      <c r="C4261" s="13" t="s">
        <v>8384</v>
      </c>
      <c r="D4261" s="764" t="s">
        <v>14754</v>
      </c>
      <c r="E4261" s="22">
        <v>1062531</v>
      </c>
      <c r="F4261" s="19"/>
      <c r="G4261" s="14">
        <f t="shared" si="93"/>
        <v>1062531</v>
      </c>
      <c r="H4261" s="13"/>
    </row>
    <row r="4262" spans="1:8" x14ac:dyDescent="0.25">
      <c r="A4262" s="112">
        <v>45587</v>
      </c>
      <c r="B4262" s="21" t="s">
        <v>11068</v>
      </c>
      <c r="C4262" s="13" t="s">
        <v>8384</v>
      </c>
      <c r="D4262" s="764" t="s">
        <v>14755</v>
      </c>
      <c r="E4262" s="22">
        <v>168878</v>
      </c>
      <c r="F4262" s="19"/>
      <c r="G4262" s="14">
        <f t="shared" si="93"/>
        <v>168878</v>
      </c>
      <c r="H4262" s="13"/>
    </row>
    <row r="4263" spans="1:8" x14ac:dyDescent="0.25">
      <c r="A4263" s="112">
        <v>45587</v>
      </c>
      <c r="B4263" s="21" t="s">
        <v>14480</v>
      </c>
      <c r="C4263" s="13" t="s">
        <v>8384</v>
      </c>
      <c r="D4263" s="764" t="s">
        <v>14756</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14546</v>
      </c>
      <c r="C4266" s="13" t="s">
        <v>13276</v>
      </c>
      <c r="D4266" s="764"/>
      <c r="E4266" s="22"/>
      <c r="F4266" s="19">
        <v>37000</v>
      </c>
      <c r="G4266" s="14">
        <f t="shared" si="93"/>
        <v>-37000</v>
      </c>
      <c r="H4266" s="13" t="s">
        <v>6504</v>
      </c>
    </row>
    <row r="4267" spans="1:8" x14ac:dyDescent="0.25">
      <c r="A4267" s="112">
        <v>45588</v>
      </c>
      <c r="B4267" s="21" t="s">
        <v>14546</v>
      </c>
      <c r="C4267" s="13" t="s">
        <v>8384</v>
      </c>
      <c r="D4267" s="764" t="s">
        <v>14757</v>
      </c>
      <c r="E4267" s="22">
        <v>278844</v>
      </c>
      <c r="F4267" s="19"/>
      <c r="G4267" s="14">
        <f t="shared" si="93"/>
        <v>278844</v>
      </c>
      <c r="H4267" s="13"/>
    </row>
    <row r="4268" spans="1:8" x14ac:dyDescent="0.25">
      <c r="A4268" s="112">
        <v>45588</v>
      </c>
      <c r="B4268" s="21" t="s">
        <v>11068</v>
      </c>
      <c r="C4268" s="13" t="s">
        <v>13276</v>
      </c>
      <c r="D4268" s="764" t="s">
        <v>14819</v>
      </c>
      <c r="E4268" s="22">
        <v>120080</v>
      </c>
      <c r="F4268" s="19"/>
      <c r="G4268" s="14">
        <f t="shared" si="93"/>
        <v>120080</v>
      </c>
      <c r="H4268" s="13"/>
    </row>
    <row r="4269" spans="1:8" x14ac:dyDescent="0.25">
      <c r="A4269" s="112">
        <v>45588</v>
      </c>
      <c r="B4269" s="21" t="s">
        <v>14546</v>
      </c>
      <c r="C4269" s="13" t="s">
        <v>13276</v>
      </c>
      <c r="D4269" s="764" t="s">
        <v>14820</v>
      </c>
      <c r="E4269" s="22">
        <v>239428</v>
      </c>
      <c r="F4269" s="19"/>
      <c r="G4269" s="14">
        <f t="shared" si="93"/>
        <v>239428</v>
      </c>
      <c r="H4269" s="13"/>
    </row>
    <row r="4270" spans="1:8" x14ac:dyDescent="0.25">
      <c r="A4270" s="112">
        <v>45588</v>
      </c>
      <c r="B4270" s="21" t="s">
        <v>14546</v>
      </c>
      <c r="C4270" s="13" t="s">
        <v>166</v>
      </c>
      <c r="D4270" s="764" t="s">
        <v>14826</v>
      </c>
      <c r="E4270" s="22">
        <v>132000</v>
      </c>
      <c r="F4270" s="19"/>
      <c r="G4270" s="14">
        <f t="shared" si="93"/>
        <v>132000</v>
      </c>
      <c r="H4270" s="13"/>
    </row>
    <row r="4271" spans="1:8" x14ac:dyDescent="0.25">
      <c r="A4271" s="112">
        <v>45588</v>
      </c>
      <c r="B4271" s="21" t="s">
        <v>11068</v>
      </c>
      <c r="C4271" s="13" t="s">
        <v>166</v>
      </c>
      <c r="D4271" s="764" t="s">
        <v>14827</v>
      </c>
      <c r="E4271" s="22">
        <v>26087</v>
      </c>
      <c r="F4271" s="19"/>
      <c r="G4271" s="14">
        <f t="shared" si="93"/>
        <v>26087</v>
      </c>
      <c r="H4271" s="13"/>
    </row>
    <row r="4272" spans="1:8" x14ac:dyDescent="0.25">
      <c r="A4272" s="112">
        <v>45588</v>
      </c>
      <c r="B4272" s="21" t="s">
        <v>11068</v>
      </c>
      <c r="C4272" s="13" t="s">
        <v>164</v>
      </c>
      <c r="D4272" s="764" t="s">
        <v>14821</v>
      </c>
      <c r="E4272" s="22">
        <v>33442</v>
      </c>
      <c r="F4272" s="19"/>
      <c r="G4272" s="14">
        <f t="shared" si="93"/>
        <v>33442</v>
      </c>
      <c r="H4272" s="13"/>
    </row>
    <row r="4273" spans="1:8" x14ac:dyDescent="0.25">
      <c r="A4273" s="112">
        <v>45589</v>
      </c>
      <c r="B4273" s="21" t="s">
        <v>14546</v>
      </c>
      <c r="C4273" s="13" t="s">
        <v>12350</v>
      </c>
      <c r="D4273" s="764" t="s">
        <v>14816</v>
      </c>
      <c r="E4273" s="22">
        <v>41600</v>
      </c>
      <c r="F4273" s="19"/>
      <c r="G4273" s="14">
        <f t="shared" si="93"/>
        <v>41600</v>
      </c>
      <c r="H4273" s="13"/>
    </row>
    <row r="4274" spans="1:8" x14ac:dyDescent="0.25">
      <c r="A4274" s="112">
        <v>45589</v>
      </c>
      <c r="B4274" s="21" t="s">
        <v>14546</v>
      </c>
      <c r="C4274" s="13" t="s">
        <v>166</v>
      </c>
      <c r="D4274" s="764" t="s">
        <v>14824</v>
      </c>
      <c r="E4274" s="22">
        <v>38000</v>
      </c>
      <c r="F4274" s="19"/>
      <c r="G4274" s="14">
        <f t="shared" si="93"/>
        <v>38000</v>
      </c>
      <c r="H4274" s="13"/>
    </row>
    <row r="4275" spans="1:8" x14ac:dyDescent="0.25">
      <c r="A4275" s="112">
        <v>45589</v>
      </c>
      <c r="B4275" s="21" t="s">
        <v>12671</v>
      </c>
      <c r="C4275" s="13" t="s">
        <v>166</v>
      </c>
      <c r="D4275" s="764" t="s">
        <v>14825</v>
      </c>
      <c r="E4275" s="22">
        <v>14800</v>
      </c>
      <c r="F4275" s="19"/>
      <c r="G4275" s="14">
        <f t="shared" si="93"/>
        <v>14800</v>
      </c>
      <c r="H4275" s="13"/>
    </row>
    <row r="4276" spans="1:8" x14ac:dyDescent="0.25">
      <c r="A4276" s="112">
        <v>45590</v>
      </c>
      <c r="B4276" s="21" t="s">
        <v>11068</v>
      </c>
      <c r="C4276" s="13" t="s">
        <v>1062</v>
      </c>
      <c r="D4276" s="764" t="s">
        <v>14723</v>
      </c>
      <c r="E4276" s="22">
        <v>700</v>
      </c>
      <c r="F4276" s="19"/>
      <c r="G4276" s="14">
        <f t="shared" si="93"/>
        <v>700</v>
      </c>
      <c r="H4276" s="13"/>
    </row>
    <row r="4277" spans="1:8" x14ac:dyDescent="0.25">
      <c r="A4277" s="112">
        <v>45590</v>
      </c>
      <c r="B4277" s="21" t="s">
        <v>14235</v>
      </c>
      <c r="C4277" s="13" t="s">
        <v>1062</v>
      </c>
      <c r="D4277" s="764" t="s">
        <v>14724</v>
      </c>
      <c r="E4277" s="22">
        <v>44550</v>
      </c>
      <c r="F4277" s="19"/>
      <c r="G4277" s="14">
        <f t="shared" ref="G4277:G4359" si="95">E4277-F4277</f>
        <v>44550</v>
      </c>
      <c r="H4277" s="13"/>
    </row>
    <row r="4278" spans="1:8" x14ac:dyDescent="0.25">
      <c r="A4278" s="112">
        <v>45590</v>
      </c>
      <c r="B4278" s="21" t="s">
        <v>11068</v>
      </c>
      <c r="C4278" s="13" t="s">
        <v>1062</v>
      </c>
      <c r="D4278" s="764" t="s">
        <v>14750</v>
      </c>
      <c r="E4278" s="22">
        <v>1440</v>
      </c>
      <c r="F4278" s="19"/>
      <c r="G4278" s="14">
        <f t="shared" si="95"/>
        <v>1440</v>
      </c>
      <c r="H4278" s="13"/>
    </row>
    <row r="4279" spans="1:8" x14ac:dyDescent="0.25">
      <c r="A4279" s="112">
        <v>45590</v>
      </c>
      <c r="B4279" s="21" t="s">
        <v>13213</v>
      </c>
      <c r="C4279" s="13" t="s">
        <v>1062</v>
      </c>
      <c r="D4279" s="764" t="s">
        <v>14749</v>
      </c>
      <c r="E4279" s="22">
        <v>700</v>
      </c>
      <c r="F4279" s="19"/>
      <c r="G4279" s="14">
        <f t="shared" si="95"/>
        <v>700</v>
      </c>
      <c r="H4279" s="13"/>
    </row>
    <row r="4280" spans="1:8" x14ac:dyDescent="0.25">
      <c r="A4280" s="112">
        <v>45590</v>
      </c>
      <c r="B4280" s="21" t="s">
        <v>14357</v>
      </c>
      <c r="C4280" s="13" t="s">
        <v>1062</v>
      </c>
      <c r="D4280" s="764" t="s">
        <v>14748</v>
      </c>
      <c r="E4280" s="22">
        <v>18000</v>
      </c>
      <c r="F4280" s="19"/>
      <c r="G4280" s="14">
        <f t="shared" si="95"/>
        <v>18000</v>
      </c>
      <c r="H4280" s="13"/>
    </row>
    <row r="4281" spans="1:8" x14ac:dyDescent="0.25">
      <c r="A4281" s="112">
        <v>45590</v>
      </c>
      <c r="B4281" s="21" t="s">
        <v>14235</v>
      </c>
      <c r="C4281" s="13" t="s">
        <v>1062</v>
      </c>
      <c r="D4281" s="764" t="s">
        <v>14747</v>
      </c>
      <c r="E4281" s="22">
        <v>30950</v>
      </c>
      <c r="F4281" s="19"/>
      <c r="G4281" s="14">
        <f t="shared" si="95"/>
        <v>30950</v>
      </c>
      <c r="H4281" s="13"/>
    </row>
    <row r="4282" spans="1:8" x14ac:dyDescent="0.25">
      <c r="A4282" s="112">
        <v>45590</v>
      </c>
      <c r="B4282" s="21" t="s">
        <v>14357</v>
      </c>
      <c r="C4282" s="13" t="s">
        <v>8384</v>
      </c>
      <c r="D4282" s="764" t="s">
        <v>14758</v>
      </c>
      <c r="E4282" s="22">
        <v>77380</v>
      </c>
      <c r="F4282" s="19"/>
      <c r="G4282" s="14">
        <f t="shared" si="95"/>
        <v>77380</v>
      </c>
      <c r="H4282" s="13"/>
    </row>
    <row r="4283" spans="1:8" x14ac:dyDescent="0.25">
      <c r="A4283" s="112">
        <v>45590</v>
      </c>
      <c r="B4283" s="21" t="s">
        <v>14480</v>
      </c>
      <c r="C4283" s="13" t="s">
        <v>164</v>
      </c>
      <c r="D4283" s="764" t="s">
        <v>14822</v>
      </c>
      <c r="E4283" s="22">
        <v>2333</v>
      </c>
      <c r="F4283" s="19"/>
      <c r="G4283" s="14">
        <f t="shared" si="95"/>
        <v>2333</v>
      </c>
      <c r="H4283" s="13"/>
    </row>
    <row r="4284" spans="1:8" x14ac:dyDescent="0.25">
      <c r="A4284" s="112">
        <v>45590</v>
      </c>
      <c r="B4284" s="21" t="s">
        <v>14546</v>
      </c>
      <c r="C4284" s="13" t="s">
        <v>12457</v>
      </c>
      <c r="D4284" s="764" t="s">
        <v>10528</v>
      </c>
      <c r="E4284" s="22">
        <v>47178</v>
      </c>
      <c r="F4284" s="19"/>
      <c r="G4284" s="14">
        <f t="shared" si="95"/>
        <v>47178</v>
      </c>
      <c r="H4284" s="13"/>
    </row>
    <row r="4285" spans="1:8" x14ac:dyDescent="0.25">
      <c r="A4285" s="112">
        <v>45591</v>
      </c>
      <c r="B4285" s="21" t="s">
        <v>12388</v>
      </c>
      <c r="C4285" s="13" t="s">
        <v>7240</v>
      </c>
      <c r="D4285" s="764" t="s">
        <v>10138</v>
      </c>
      <c r="E4285" s="22">
        <v>2246</v>
      </c>
      <c r="F4285" s="19"/>
      <c r="G4285" s="14">
        <f t="shared" si="95"/>
        <v>2246</v>
      </c>
      <c r="H4285" s="13"/>
    </row>
    <row r="4286" spans="1:8" x14ac:dyDescent="0.25">
      <c r="A4286" s="112">
        <v>45593</v>
      </c>
      <c r="B4286" s="21" t="s">
        <v>11068</v>
      </c>
      <c r="C4286" s="13" t="s">
        <v>8384</v>
      </c>
      <c r="D4286" s="764" t="s">
        <v>14759</v>
      </c>
      <c r="E4286" s="22">
        <v>245324</v>
      </c>
      <c r="F4286" s="19"/>
      <c r="G4286" s="14">
        <f t="shared" si="95"/>
        <v>245324</v>
      </c>
      <c r="H4286" s="13"/>
    </row>
    <row r="4287" spans="1:8" x14ac:dyDescent="0.25">
      <c r="A4287" s="112">
        <v>45593</v>
      </c>
      <c r="B4287" s="21" t="s">
        <v>14480</v>
      </c>
      <c r="C4287" s="13" t="s">
        <v>8384</v>
      </c>
      <c r="D4287" s="764" t="s">
        <v>14760</v>
      </c>
      <c r="E4287" s="22">
        <v>109114</v>
      </c>
      <c r="F4287" s="19"/>
      <c r="G4287" s="14">
        <f t="shared" si="95"/>
        <v>109114</v>
      </c>
      <c r="H4287" s="13"/>
    </row>
    <row r="4288" spans="1:8" x14ac:dyDescent="0.25">
      <c r="A4288" s="112">
        <v>45593</v>
      </c>
      <c r="B4288" s="21" t="s">
        <v>6503</v>
      </c>
      <c r="C4288" s="13" t="s">
        <v>8384</v>
      </c>
      <c r="D4288" s="764" t="s">
        <v>14761</v>
      </c>
      <c r="E4288" s="22">
        <v>16339</v>
      </c>
      <c r="F4288" s="19"/>
      <c r="G4288" s="14">
        <f t="shared" si="95"/>
        <v>16339</v>
      </c>
      <c r="H4288" s="13"/>
    </row>
    <row r="4289" spans="1:8" x14ac:dyDescent="0.25">
      <c r="A4289" s="112">
        <v>45593</v>
      </c>
      <c r="B4289" s="21" t="s">
        <v>13098</v>
      </c>
      <c r="C4289" s="13" t="s">
        <v>8384</v>
      </c>
      <c r="D4289" s="764" t="s">
        <v>14762</v>
      </c>
      <c r="E4289" s="22">
        <v>8059</v>
      </c>
      <c r="F4289" s="19"/>
      <c r="G4289" s="14">
        <f t="shared" si="95"/>
        <v>8059</v>
      </c>
      <c r="H4289" s="13"/>
    </row>
    <row r="4290" spans="1:8" x14ac:dyDescent="0.25">
      <c r="A4290" s="112">
        <v>45593</v>
      </c>
      <c r="B4290" s="21" t="s">
        <v>13213</v>
      </c>
      <c r="C4290" s="13" t="s">
        <v>8384</v>
      </c>
      <c r="D4290" s="764" t="s">
        <v>14763</v>
      </c>
      <c r="E4290" s="22">
        <v>30465</v>
      </c>
      <c r="F4290" s="19"/>
      <c r="G4290" s="14">
        <f t="shared" si="95"/>
        <v>30465</v>
      </c>
      <c r="H4290" s="13"/>
    </row>
    <row r="4291" spans="1:8" x14ac:dyDescent="0.25">
      <c r="A4291" s="112">
        <v>45593</v>
      </c>
      <c r="B4291" s="21" t="s">
        <v>14357</v>
      </c>
      <c r="C4291" s="13" t="s">
        <v>8384</v>
      </c>
      <c r="D4291" s="764"/>
      <c r="E4291" s="22"/>
      <c r="F4291" s="19">
        <v>1000000</v>
      </c>
      <c r="G4291" s="14">
        <f t="shared" si="95"/>
        <v>-1000000</v>
      </c>
      <c r="H4291" s="13" t="s">
        <v>14764</v>
      </c>
    </row>
    <row r="4292" spans="1:8" x14ac:dyDescent="0.25">
      <c r="A4292" s="112">
        <v>45593</v>
      </c>
      <c r="B4292" s="21" t="s">
        <v>14235</v>
      </c>
      <c r="C4292" s="13" t="s">
        <v>7240</v>
      </c>
      <c r="D4292" s="764"/>
      <c r="E4292" s="22"/>
      <c r="F4292" s="19">
        <v>500000</v>
      </c>
      <c r="G4292" s="14">
        <f t="shared" si="95"/>
        <v>-500000</v>
      </c>
      <c r="H4292" s="13" t="s">
        <v>14794</v>
      </c>
    </row>
    <row r="4293" spans="1:8" x14ac:dyDescent="0.25">
      <c r="A4293" s="112">
        <v>45593</v>
      </c>
      <c r="B4293" s="21" t="s">
        <v>11068</v>
      </c>
      <c r="C4293" s="13" t="s">
        <v>12350</v>
      </c>
      <c r="D4293" s="764" t="s">
        <v>14817</v>
      </c>
      <c r="E4293" s="22">
        <v>233220</v>
      </c>
      <c r="F4293" s="19"/>
      <c r="G4293" s="14">
        <f t="shared" ref="G4293:G4299" si="96">E4293-F4293</f>
        <v>233220</v>
      </c>
      <c r="H4293" s="13"/>
    </row>
    <row r="4294" spans="1:8" x14ac:dyDescent="0.25">
      <c r="A4294" s="112">
        <v>45593</v>
      </c>
      <c r="B4294" s="21" t="s">
        <v>6503</v>
      </c>
      <c r="C4294" s="13" t="s">
        <v>7465</v>
      </c>
      <c r="D4294" s="764" t="s">
        <v>14818</v>
      </c>
      <c r="E4294" s="22">
        <v>245550</v>
      </c>
      <c r="F4294" s="19"/>
      <c r="G4294" s="14">
        <f t="shared" si="96"/>
        <v>245550</v>
      </c>
      <c r="H4294" s="13"/>
    </row>
    <row r="4295" spans="1:8" x14ac:dyDescent="0.25">
      <c r="A4295" s="112">
        <v>45594</v>
      </c>
      <c r="B4295" s="21" t="s">
        <v>14546</v>
      </c>
      <c r="C4295" s="13" t="s">
        <v>1062</v>
      </c>
      <c r="D4295" s="764" t="s">
        <v>14823</v>
      </c>
      <c r="E4295" s="22">
        <v>35280</v>
      </c>
      <c r="F4295" s="19"/>
      <c r="G4295" s="14">
        <f t="shared" si="96"/>
        <v>35280</v>
      </c>
      <c r="H4295" s="53"/>
    </row>
    <row r="4296" spans="1:8" x14ac:dyDescent="0.25">
      <c r="A4296" s="112">
        <v>45594</v>
      </c>
      <c r="B4296" s="21" t="s">
        <v>14546</v>
      </c>
      <c r="C4296" s="13" t="s">
        <v>166</v>
      </c>
      <c r="D4296" s="764" t="s">
        <v>14828</v>
      </c>
      <c r="E4296" s="22">
        <v>3468</v>
      </c>
      <c r="F4296" s="19"/>
      <c r="G4296" s="14">
        <f t="shared" si="96"/>
        <v>3468</v>
      </c>
      <c r="H4296" s="53"/>
    </row>
    <row r="4297" spans="1:8" x14ac:dyDescent="0.25">
      <c r="A4297" s="112">
        <v>45594</v>
      </c>
      <c r="B4297" s="21" t="s">
        <v>14546</v>
      </c>
      <c r="C4297" s="13" t="s">
        <v>13276</v>
      </c>
      <c r="D4297" s="764" t="s">
        <v>14958</v>
      </c>
      <c r="E4297" s="22">
        <v>192680</v>
      </c>
      <c r="F4297" s="19"/>
      <c r="G4297" s="14">
        <f t="shared" si="96"/>
        <v>192680</v>
      </c>
      <c r="H4297" s="53"/>
    </row>
    <row r="4298" spans="1:8" x14ac:dyDescent="0.25">
      <c r="A4298" s="112">
        <v>45594</v>
      </c>
      <c r="B4298" s="21" t="s">
        <v>13213</v>
      </c>
      <c r="C4298" s="13" t="s">
        <v>13276</v>
      </c>
      <c r="D4298" s="764" t="s">
        <v>14959</v>
      </c>
      <c r="E4298" s="22">
        <v>27000</v>
      </c>
      <c r="F4298" s="19"/>
      <c r="G4298" s="14">
        <f t="shared" si="96"/>
        <v>27000</v>
      </c>
      <c r="H4298" s="53"/>
    </row>
    <row r="4299" spans="1:8" x14ac:dyDescent="0.25">
      <c r="A4299" s="112">
        <v>45594</v>
      </c>
      <c r="B4299" s="21" t="s">
        <v>14357</v>
      </c>
      <c r="C4299" s="13" t="s">
        <v>1062</v>
      </c>
      <c r="D4299" s="764"/>
      <c r="E4299" s="22"/>
      <c r="F4299" s="19">
        <v>35280</v>
      </c>
      <c r="G4299" s="14">
        <f t="shared" si="96"/>
        <v>-35280</v>
      </c>
      <c r="H4299" s="53" t="s">
        <v>4469</v>
      </c>
    </row>
    <row r="4300" spans="1:8" x14ac:dyDescent="0.25">
      <c r="A4300" s="112">
        <v>45595</v>
      </c>
      <c r="B4300" s="21" t="s">
        <v>12671</v>
      </c>
      <c r="C4300" s="13" t="s">
        <v>13276</v>
      </c>
      <c r="D4300" s="764"/>
      <c r="E4300" s="22"/>
      <c r="F4300" s="19">
        <v>127000</v>
      </c>
      <c r="G4300" s="14">
        <f t="shared" si="95"/>
        <v>-127000</v>
      </c>
      <c r="H4300" s="1262" t="s">
        <v>14803</v>
      </c>
    </row>
    <row r="4301" spans="1:8" x14ac:dyDescent="0.25">
      <c r="A4301" s="112">
        <v>45595</v>
      </c>
      <c r="B4301" s="21" t="s">
        <v>13098</v>
      </c>
      <c r="C4301" s="13" t="s">
        <v>13276</v>
      </c>
      <c r="D4301" s="764"/>
      <c r="E4301" s="22"/>
      <c r="F4301" s="19">
        <v>273000</v>
      </c>
      <c r="G4301" s="14">
        <f t="shared" si="95"/>
        <v>-273000</v>
      </c>
      <c r="H4301" s="1263"/>
    </row>
    <row r="4302" spans="1:8" x14ac:dyDescent="0.25">
      <c r="A4302" s="112">
        <v>45595</v>
      </c>
      <c r="B4302" s="21" t="s">
        <v>14546</v>
      </c>
      <c r="C4302" s="13" t="s">
        <v>12350</v>
      </c>
      <c r="D4302" s="764" t="s">
        <v>14957</v>
      </c>
      <c r="E4302" s="22">
        <v>693300</v>
      </c>
      <c r="F4302" s="19"/>
      <c r="G4302" s="14">
        <f t="shared" si="95"/>
        <v>693300</v>
      </c>
      <c r="H4302" s="1138"/>
    </row>
    <row r="4303" spans="1:8" x14ac:dyDescent="0.25">
      <c r="A4303" s="112">
        <v>45596</v>
      </c>
      <c r="B4303" s="21" t="s">
        <v>12388</v>
      </c>
      <c r="C4303" s="13" t="s">
        <v>12457</v>
      </c>
      <c r="D4303" s="764" t="s">
        <v>10520</v>
      </c>
      <c r="E4303" s="22">
        <v>480810</v>
      </c>
      <c r="F4303" s="19"/>
      <c r="G4303" s="14">
        <f t="shared" si="95"/>
        <v>480810</v>
      </c>
      <c r="H4303" s="13"/>
    </row>
    <row r="4304" spans="1:8" x14ac:dyDescent="0.25">
      <c r="A4304" s="112">
        <v>45596</v>
      </c>
      <c r="B4304" s="21" t="s">
        <v>12388</v>
      </c>
      <c r="C4304" s="13" t="s">
        <v>166</v>
      </c>
      <c r="D4304" s="764" t="s">
        <v>14963</v>
      </c>
      <c r="E4304" s="22">
        <v>7000</v>
      </c>
      <c r="F4304" s="19"/>
      <c r="G4304" s="14">
        <f t="shared" si="95"/>
        <v>7000</v>
      </c>
      <c r="H4304" s="53"/>
    </row>
    <row r="4305" spans="1:8" x14ac:dyDescent="0.25">
      <c r="A4305" s="112">
        <v>45597</v>
      </c>
      <c r="B4305" s="21" t="s">
        <v>12671</v>
      </c>
      <c r="C4305" s="13" t="s">
        <v>8384</v>
      </c>
      <c r="D4305" s="764" t="s">
        <v>14951</v>
      </c>
      <c r="E4305" s="22">
        <v>12540</v>
      </c>
      <c r="F4305" s="19"/>
      <c r="G4305" s="14">
        <f t="shared" si="95"/>
        <v>12540</v>
      </c>
      <c r="H4305" s="53"/>
    </row>
    <row r="4306" spans="1:8" x14ac:dyDescent="0.25">
      <c r="A4306" s="112">
        <v>45597</v>
      </c>
      <c r="B4306" s="21" t="s">
        <v>14235</v>
      </c>
      <c r="C4306" s="13" t="s">
        <v>7240</v>
      </c>
      <c r="D4306" s="764" t="s">
        <v>10140</v>
      </c>
      <c r="E4306" s="22">
        <v>29185</v>
      </c>
      <c r="F4306" s="19"/>
      <c r="G4306" s="14">
        <f t="shared" si="95"/>
        <v>29185</v>
      </c>
      <c r="H4306" s="53"/>
    </row>
    <row r="4307" spans="1:8" x14ac:dyDescent="0.25">
      <c r="A4307" s="112">
        <v>45597</v>
      </c>
      <c r="B4307" s="21" t="s">
        <v>14546</v>
      </c>
      <c r="C4307" s="13" t="s">
        <v>13276</v>
      </c>
      <c r="D4307" s="764" t="s">
        <v>14960</v>
      </c>
      <c r="E4307" s="22">
        <v>37840</v>
      </c>
      <c r="F4307" s="19"/>
      <c r="G4307" s="14">
        <f t="shared" si="95"/>
        <v>37840</v>
      </c>
      <c r="H4307" s="53"/>
    </row>
    <row r="4308" spans="1:8" x14ac:dyDescent="0.25">
      <c r="A4308" s="112">
        <v>45597</v>
      </c>
      <c r="B4308" s="21" t="s">
        <v>14546</v>
      </c>
      <c r="C4308" s="13" t="s">
        <v>166</v>
      </c>
      <c r="D4308" s="764" t="s">
        <v>14964</v>
      </c>
      <c r="E4308" s="22">
        <v>74000</v>
      </c>
      <c r="F4308" s="19"/>
      <c r="G4308" s="14">
        <f t="shared" si="95"/>
        <v>74000</v>
      </c>
      <c r="H4308" s="53"/>
    </row>
    <row r="4309" spans="1:8" x14ac:dyDescent="0.25">
      <c r="A4309" s="112">
        <v>45597</v>
      </c>
      <c r="B4309" s="21" t="s">
        <v>14357</v>
      </c>
      <c r="C4309" s="13" t="s">
        <v>1062</v>
      </c>
      <c r="D4309" s="764" t="s">
        <v>14966</v>
      </c>
      <c r="E4309" s="22">
        <v>17820</v>
      </c>
      <c r="F4309" s="19"/>
      <c r="G4309" s="14">
        <f t="shared" si="95"/>
        <v>17820</v>
      </c>
      <c r="H4309" s="53"/>
    </row>
    <row r="4310" spans="1:8" x14ac:dyDescent="0.25">
      <c r="A4310" s="112">
        <v>45597</v>
      </c>
      <c r="B4310" s="21" t="s">
        <v>13240</v>
      </c>
      <c r="C4310" s="13" t="s">
        <v>1062</v>
      </c>
      <c r="D4310" s="764" t="s">
        <v>14967</v>
      </c>
      <c r="E4310" s="22">
        <v>8640</v>
      </c>
      <c r="F4310" s="19"/>
      <c r="G4310" s="14">
        <f t="shared" si="95"/>
        <v>8640</v>
      </c>
      <c r="H4310" s="53"/>
    </row>
    <row r="4311" spans="1:8" x14ac:dyDescent="0.25">
      <c r="A4311" s="112">
        <v>45597</v>
      </c>
      <c r="B4311" s="21" t="s">
        <v>14546</v>
      </c>
      <c r="C4311" s="13" t="s">
        <v>169</v>
      </c>
      <c r="D4311" s="764" t="s">
        <v>14463</v>
      </c>
      <c r="E4311" s="22">
        <v>224472</v>
      </c>
      <c r="F4311" s="19"/>
      <c r="G4311" s="14">
        <f t="shared" si="95"/>
        <v>224472</v>
      </c>
      <c r="H4311" s="53"/>
    </row>
    <row r="4312" spans="1:8" x14ac:dyDescent="0.25">
      <c r="A4312" s="112">
        <v>45598</v>
      </c>
      <c r="B4312" s="21" t="s">
        <v>14546</v>
      </c>
      <c r="C4312" s="13" t="s">
        <v>13276</v>
      </c>
      <c r="D4312" s="764" t="s">
        <v>14961</v>
      </c>
      <c r="E4312" s="22">
        <v>18920</v>
      </c>
      <c r="F4312" s="19"/>
      <c r="G4312" s="14">
        <f t="shared" si="95"/>
        <v>18920</v>
      </c>
      <c r="H4312" s="53"/>
    </row>
    <row r="4313" spans="1:8" x14ac:dyDescent="0.25">
      <c r="A4313" s="112">
        <v>45600</v>
      </c>
      <c r="B4313" s="21" t="s">
        <v>11068</v>
      </c>
      <c r="C4313" s="13" t="s">
        <v>166</v>
      </c>
      <c r="D4313" s="764" t="s">
        <v>14965</v>
      </c>
      <c r="E4313" s="22">
        <v>22000</v>
      </c>
      <c r="F4313" s="19"/>
      <c r="G4313" s="14">
        <f t="shared" si="95"/>
        <v>22000</v>
      </c>
      <c r="H4313" s="53"/>
    </row>
    <row r="4314" spans="1:8" x14ac:dyDescent="0.25">
      <c r="A4314" s="112">
        <v>45600</v>
      </c>
      <c r="B4314" s="21" t="s">
        <v>14546</v>
      </c>
      <c r="C4314" s="13" t="s">
        <v>12457</v>
      </c>
      <c r="D4314" s="764" t="s">
        <v>10522</v>
      </c>
      <c r="E4314" s="22">
        <v>7200</v>
      </c>
      <c r="F4314" s="19"/>
      <c r="G4314" s="14">
        <f t="shared" si="95"/>
        <v>7200</v>
      </c>
      <c r="H4314" s="53"/>
    </row>
    <row r="4315" spans="1:8" x14ac:dyDescent="0.25">
      <c r="A4315" s="112">
        <v>45600</v>
      </c>
      <c r="B4315" s="21" t="s">
        <v>14546</v>
      </c>
      <c r="C4315" s="13" t="s">
        <v>169</v>
      </c>
      <c r="D4315" s="764" t="s">
        <v>14983</v>
      </c>
      <c r="E4315" s="22">
        <v>59731</v>
      </c>
      <c r="F4315" s="19"/>
      <c r="G4315" s="14">
        <f t="shared" si="95"/>
        <v>59731</v>
      </c>
      <c r="H4315" s="53"/>
    </row>
    <row r="4316" spans="1:8" x14ac:dyDescent="0.25">
      <c r="A4316" s="112">
        <v>45601</v>
      </c>
      <c r="B4316" s="21" t="s">
        <v>15011</v>
      </c>
      <c r="C4316" s="13" t="s">
        <v>13276</v>
      </c>
      <c r="D4316" s="764" t="s">
        <v>14962</v>
      </c>
      <c r="E4316" s="22">
        <v>39000</v>
      </c>
      <c r="F4316" s="19"/>
      <c r="G4316" s="14">
        <f t="shared" si="95"/>
        <v>39000</v>
      </c>
      <c r="H4316" s="53"/>
    </row>
    <row r="4317" spans="1:8" x14ac:dyDescent="0.25">
      <c r="A4317" s="112">
        <v>45601</v>
      </c>
      <c r="B4317" s="21" t="s">
        <v>13522</v>
      </c>
      <c r="C4317" s="13" t="s">
        <v>13276</v>
      </c>
      <c r="D4317" s="764" t="s">
        <v>10612</v>
      </c>
      <c r="E4317" s="22">
        <v>16750</v>
      </c>
      <c r="F4317" s="19"/>
      <c r="G4317" s="14">
        <f t="shared" si="95"/>
        <v>16750</v>
      </c>
      <c r="H4317" s="53"/>
    </row>
    <row r="4318" spans="1:8" x14ac:dyDescent="0.25">
      <c r="A4318" s="112">
        <v>45601</v>
      </c>
      <c r="B4318" s="21" t="s">
        <v>14603</v>
      </c>
      <c r="C4318" s="13" t="s">
        <v>8384</v>
      </c>
      <c r="D4318" s="764" t="s">
        <v>14952</v>
      </c>
      <c r="E4318" s="22">
        <v>96771</v>
      </c>
      <c r="F4318" s="19"/>
      <c r="G4318" s="14">
        <f t="shared" si="95"/>
        <v>96771</v>
      </c>
      <c r="H4318" s="53"/>
    </row>
    <row r="4319" spans="1:8" x14ac:dyDescent="0.25">
      <c r="A4319" s="112">
        <v>45601</v>
      </c>
      <c r="B4319" s="21" t="s">
        <v>14546</v>
      </c>
      <c r="C4319" s="13" t="s">
        <v>8384</v>
      </c>
      <c r="D4319" s="764" t="s">
        <v>14953</v>
      </c>
      <c r="E4319" s="22">
        <v>154012</v>
      </c>
      <c r="F4319" s="19"/>
      <c r="G4319" s="14">
        <f t="shared" si="95"/>
        <v>154012</v>
      </c>
      <c r="H4319" s="53"/>
    </row>
    <row r="4320" spans="1:8" x14ac:dyDescent="0.25">
      <c r="A4320" s="112">
        <v>45601</v>
      </c>
      <c r="B4320" s="21" t="s">
        <v>13213</v>
      </c>
      <c r="C4320" s="13" t="s">
        <v>8384</v>
      </c>
      <c r="D4320" s="764" t="s">
        <v>14954</v>
      </c>
      <c r="E4320" s="22">
        <v>55561</v>
      </c>
      <c r="F4320" s="19"/>
      <c r="G4320" s="14">
        <f t="shared" si="95"/>
        <v>55561</v>
      </c>
      <c r="H4320" s="53"/>
    </row>
    <row r="4321" spans="1:8" x14ac:dyDescent="0.25">
      <c r="A4321" s="112">
        <v>45601</v>
      </c>
      <c r="B4321" s="21" t="s">
        <v>12388</v>
      </c>
      <c r="C4321" s="13" t="s">
        <v>7240</v>
      </c>
      <c r="D4321" s="764" t="s">
        <v>8374</v>
      </c>
      <c r="E4321" s="22">
        <v>84774</v>
      </c>
      <c r="F4321" s="19"/>
      <c r="G4321" s="14">
        <f t="shared" si="95"/>
        <v>84774</v>
      </c>
      <c r="H4321" s="53"/>
    </row>
    <row r="4322" spans="1:8" x14ac:dyDescent="0.25">
      <c r="A4322" s="112">
        <v>45601</v>
      </c>
      <c r="B4322" s="21" t="s">
        <v>13297</v>
      </c>
      <c r="C4322" s="13" t="s">
        <v>10472</v>
      </c>
      <c r="D4322" s="764"/>
      <c r="E4322" s="22">
        <v>187222</v>
      </c>
      <c r="F4322" s="19"/>
      <c r="G4322" s="14">
        <f t="shared" si="95"/>
        <v>187222</v>
      </c>
      <c r="H4322" s="53"/>
    </row>
    <row r="4323" spans="1:8" x14ac:dyDescent="0.25">
      <c r="A4323" s="112">
        <v>45602</v>
      </c>
      <c r="B4323" s="21" t="s">
        <v>14357</v>
      </c>
      <c r="C4323" s="13" t="s">
        <v>8384</v>
      </c>
      <c r="D4323" s="764" t="s">
        <v>14955</v>
      </c>
      <c r="E4323" s="22">
        <v>43229</v>
      </c>
      <c r="F4323" s="19"/>
      <c r="G4323" s="14">
        <f t="shared" si="95"/>
        <v>43229</v>
      </c>
      <c r="H4323" s="53"/>
    </row>
    <row r="4324" spans="1:8" x14ac:dyDescent="0.25">
      <c r="A4324" s="112">
        <v>45602</v>
      </c>
      <c r="B4324" s="21" t="s">
        <v>12594</v>
      </c>
      <c r="C4324" s="13" t="s">
        <v>8384</v>
      </c>
      <c r="D4324" s="764" t="s">
        <v>14956</v>
      </c>
      <c r="E4324" s="22">
        <v>64807</v>
      </c>
      <c r="F4324" s="19"/>
      <c r="G4324" s="14">
        <f t="shared" si="95"/>
        <v>64807</v>
      </c>
      <c r="H4324" s="53"/>
    </row>
    <row r="4325" spans="1:8" x14ac:dyDescent="0.25">
      <c r="A4325" s="112">
        <v>45602</v>
      </c>
      <c r="B4325" s="21" t="s">
        <v>11068</v>
      </c>
      <c r="C4325" s="13" t="s">
        <v>1062</v>
      </c>
      <c r="D4325" s="764"/>
      <c r="E4325" s="22"/>
      <c r="F4325" s="19">
        <v>100000</v>
      </c>
      <c r="G4325" s="14">
        <f t="shared" si="95"/>
        <v>-100000</v>
      </c>
      <c r="H4325" s="1166" t="s">
        <v>14892</v>
      </c>
    </row>
    <row r="4326" spans="1:8" x14ac:dyDescent="0.25">
      <c r="A4326" s="112">
        <v>45602</v>
      </c>
      <c r="B4326" s="21" t="s">
        <v>13213</v>
      </c>
      <c r="C4326" s="13" t="s">
        <v>1062</v>
      </c>
      <c r="D4326" s="764"/>
      <c r="E4326" s="22"/>
      <c r="F4326" s="19">
        <v>100000</v>
      </c>
      <c r="G4326" s="14">
        <f t="shared" si="95"/>
        <v>-100000</v>
      </c>
      <c r="H4326" s="1167"/>
    </row>
    <row r="4327" spans="1:8" x14ac:dyDescent="0.25">
      <c r="A4327" s="112">
        <v>45602</v>
      </c>
      <c r="B4327" s="21" t="s">
        <v>14575</v>
      </c>
      <c r="C4327" s="13" t="s">
        <v>1062</v>
      </c>
      <c r="D4327" s="764"/>
      <c r="E4327" s="22"/>
      <c r="F4327" s="19">
        <v>100000</v>
      </c>
      <c r="G4327" s="14">
        <f t="shared" si="95"/>
        <v>-100000</v>
      </c>
      <c r="H4327" s="1167"/>
    </row>
    <row r="4328" spans="1:8" x14ac:dyDescent="0.25">
      <c r="A4328" s="112">
        <v>45602</v>
      </c>
      <c r="B4328" s="21" t="s">
        <v>14357</v>
      </c>
      <c r="C4328" s="13" t="s">
        <v>1062</v>
      </c>
      <c r="D4328" s="764"/>
      <c r="E4328" s="22"/>
      <c r="F4328" s="19">
        <v>100000</v>
      </c>
      <c r="G4328" s="14">
        <f t="shared" si="95"/>
        <v>-100000</v>
      </c>
      <c r="H4328" s="1167"/>
    </row>
    <row r="4329" spans="1:8" x14ac:dyDescent="0.25">
      <c r="A4329" s="112">
        <v>45602</v>
      </c>
      <c r="B4329" s="21" t="s">
        <v>14235</v>
      </c>
      <c r="C4329" s="13" t="s">
        <v>1062</v>
      </c>
      <c r="D4329" s="764"/>
      <c r="E4329" s="22"/>
      <c r="F4329" s="19">
        <v>100000</v>
      </c>
      <c r="G4329" s="14">
        <f t="shared" si="95"/>
        <v>-100000</v>
      </c>
      <c r="H4329" s="1168"/>
    </row>
    <row r="4330" spans="1:8" x14ac:dyDescent="0.25">
      <c r="A4330" s="112">
        <v>45602</v>
      </c>
      <c r="B4330" s="21" t="s">
        <v>9344</v>
      </c>
      <c r="C4330" s="13" t="s">
        <v>1062</v>
      </c>
      <c r="D4330" s="764" t="s">
        <v>14968</v>
      </c>
      <c r="E4330" s="22">
        <v>1950</v>
      </c>
      <c r="F4330" s="19"/>
      <c r="G4330" s="14">
        <f t="shared" si="95"/>
        <v>1950</v>
      </c>
      <c r="H4330" s="342"/>
    </row>
    <row r="4331" spans="1:8" x14ac:dyDescent="0.25">
      <c r="A4331" s="112">
        <v>45602</v>
      </c>
      <c r="B4331" s="21" t="s">
        <v>11068</v>
      </c>
      <c r="C4331" s="13" t="s">
        <v>166</v>
      </c>
      <c r="D4331" s="764" t="s">
        <v>15087</v>
      </c>
      <c r="E4331" s="22">
        <v>69000</v>
      </c>
      <c r="F4331" s="19"/>
      <c r="G4331" s="14">
        <f t="shared" si="95"/>
        <v>69000</v>
      </c>
      <c r="H4331" s="342"/>
    </row>
    <row r="4332" spans="1:8" x14ac:dyDescent="0.25">
      <c r="A4332" s="112">
        <v>45603</v>
      </c>
      <c r="B4332" s="21" t="s">
        <v>12388</v>
      </c>
      <c r="C4332" s="13" t="s">
        <v>12457</v>
      </c>
      <c r="D4332" s="764"/>
      <c r="E4332" s="22"/>
      <c r="F4332" s="19">
        <v>500000</v>
      </c>
      <c r="G4332" s="14">
        <f t="shared" si="95"/>
        <v>-500000</v>
      </c>
      <c r="H4332" s="13" t="s">
        <v>14906</v>
      </c>
    </row>
    <row r="4333" spans="1:8" x14ac:dyDescent="0.25">
      <c r="A4333" s="112">
        <v>45603</v>
      </c>
      <c r="B4333" s="21" t="s">
        <v>14575</v>
      </c>
      <c r="C4333" s="13" t="s">
        <v>12457</v>
      </c>
      <c r="D4333" s="764"/>
      <c r="E4333" s="22">
        <v>11808</v>
      </c>
      <c r="F4333" s="19"/>
      <c r="G4333" s="14">
        <f t="shared" si="95"/>
        <v>11808</v>
      </c>
      <c r="H4333" s="53"/>
    </row>
    <row r="4334" spans="1:8" x14ac:dyDescent="0.25">
      <c r="A4334" s="112">
        <v>45603</v>
      </c>
      <c r="B4334" s="21" t="s">
        <v>6503</v>
      </c>
      <c r="C4334" s="13" t="s">
        <v>10472</v>
      </c>
      <c r="D4334" s="764" t="s">
        <v>8685</v>
      </c>
      <c r="E4334" s="22">
        <v>97336</v>
      </c>
      <c r="F4334" s="19"/>
      <c r="G4334" s="14">
        <f t="shared" si="95"/>
        <v>97336</v>
      </c>
      <c r="H4334" s="53"/>
    </row>
    <row r="4335" spans="1:8" x14ac:dyDescent="0.25">
      <c r="A4335" s="112">
        <v>45603</v>
      </c>
      <c r="B4335" s="21" t="s">
        <v>6503</v>
      </c>
      <c r="C4335" s="13" t="s">
        <v>10472</v>
      </c>
      <c r="D4335" s="764" t="s">
        <v>8686</v>
      </c>
      <c r="E4335" s="22">
        <v>97336</v>
      </c>
      <c r="F4335" s="19"/>
      <c r="G4335" s="14">
        <f t="shared" si="95"/>
        <v>97336</v>
      </c>
      <c r="H4335" s="53"/>
    </row>
    <row r="4336" spans="1:8" x14ac:dyDescent="0.25">
      <c r="A4336" s="112">
        <v>45603</v>
      </c>
      <c r="B4336" s="21" t="s">
        <v>14546</v>
      </c>
      <c r="C4336" s="13" t="s">
        <v>166</v>
      </c>
      <c r="D4336" s="764" t="s">
        <v>15088</v>
      </c>
      <c r="E4336" s="22">
        <v>10500</v>
      </c>
      <c r="F4336" s="19"/>
      <c r="G4336" s="14">
        <f t="shared" si="95"/>
        <v>10500</v>
      </c>
      <c r="H4336" s="53"/>
    </row>
    <row r="4337" spans="1:8" x14ac:dyDescent="0.25">
      <c r="A4337" s="112">
        <v>45604</v>
      </c>
      <c r="B4337" s="21" t="s">
        <v>11068</v>
      </c>
      <c r="C4337" s="13" t="s">
        <v>8384</v>
      </c>
      <c r="D4337" s="764"/>
      <c r="E4337" s="22"/>
      <c r="F4337" s="19">
        <v>500000</v>
      </c>
      <c r="G4337" s="14">
        <f t="shared" si="95"/>
        <v>-500000</v>
      </c>
      <c r="H4337" s="1166" t="s">
        <v>14910</v>
      </c>
    </row>
    <row r="4338" spans="1:8" x14ac:dyDescent="0.25">
      <c r="A4338" s="112">
        <v>45604</v>
      </c>
      <c r="B4338" s="21" t="s">
        <v>12671</v>
      </c>
      <c r="C4338" s="13" t="s">
        <v>8384</v>
      </c>
      <c r="D4338" s="764"/>
      <c r="E4338" s="22"/>
      <c r="F4338" s="19">
        <v>500000</v>
      </c>
      <c r="G4338" s="14">
        <f t="shared" si="95"/>
        <v>-500000</v>
      </c>
      <c r="H4338" s="1167"/>
    </row>
    <row r="4339" spans="1:8" x14ac:dyDescent="0.25">
      <c r="A4339" s="112">
        <v>45604</v>
      </c>
      <c r="B4339" s="21" t="s">
        <v>14480</v>
      </c>
      <c r="C4339" s="13" t="s">
        <v>8384</v>
      </c>
      <c r="D4339" s="764"/>
      <c r="E4339" s="22"/>
      <c r="F4339" s="19">
        <v>200000</v>
      </c>
      <c r="G4339" s="14">
        <f t="shared" si="95"/>
        <v>-200000</v>
      </c>
      <c r="H4339" s="1167"/>
    </row>
    <row r="4340" spans="1:8" x14ac:dyDescent="0.25">
      <c r="A4340" s="112">
        <v>45604</v>
      </c>
      <c r="B4340" s="21" t="s">
        <v>14575</v>
      </c>
      <c r="C4340" s="13" t="s">
        <v>8384</v>
      </c>
      <c r="D4340" s="764"/>
      <c r="E4340" s="22"/>
      <c r="F4340" s="19">
        <v>300000</v>
      </c>
      <c r="G4340" s="14">
        <f t="shared" si="95"/>
        <v>-300000</v>
      </c>
      <c r="H4340" s="1168"/>
    </row>
    <row r="4341" spans="1:8" x14ac:dyDescent="0.25">
      <c r="A4341" s="112">
        <v>45604</v>
      </c>
      <c r="B4341" s="21" t="s">
        <v>14235</v>
      </c>
      <c r="C4341" s="13" t="s">
        <v>166</v>
      </c>
      <c r="D4341" s="764" t="s">
        <v>15089</v>
      </c>
      <c r="E4341" s="22">
        <v>71117</v>
      </c>
      <c r="F4341" s="19"/>
      <c r="G4341" s="14">
        <f t="shared" si="95"/>
        <v>71117</v>
      </c>
      <c r="H4341" s="1080"/>
    </row>
    <row r="4342" spans="1:8" x14ac:dyDescent="0.25">
      <c r="A4342" s="112">
        <v>45604</v>
      </c>
      <c r="B4342" s="21" t="s">
        <v>12388</v>
      </c>
      <c r="C4342" s="13" t="s">
        <v>7240</v>
      </c>
      <c r="D4342" s="764" t="s">
        <v>10142</v>
      </c>
      <c r="E4342" s="22">
        <v>12406</v>
      </c>
      <c r="F4342" s="19"/>
      <c r="G4342" s="14">
        <f t="shared" si="95"/>
        <v>12406</v>
      </c>
      <c r="H4342" s="1080"/>
    </row>
    <row r="4343" spans="1:8" x14ac:dyDescent="0.25">
      <c r="A4343" s="112">
        <v>45607</v>
      </c>
      <c r="B4343" s="21" t="s">
        <v>14546</v>
      </c>
      <c r="C4343" s="13" t="s">
        <v>12350</v>
      </c>
      <c r="D4343" s="764" t="s">
        <v>14982</v>
      </c>
      <c r="E4343" s="22">
        <v>41600</v>
      </c>
      <c r="F4343" s="19"/>
      <c r="G4343" s="14">
        <f t="shared" si="95"/>
        <v>41600</v>
      </c>
      <c r="H4343" s="1163" t="s">
        <v>15009</v>
      </c>
    </row>
    <row r="4344" spans="1:8" x14ac:dyDescent="0.25">
      <c r="A4344" s="112">
        <v>45607</v>
      </c>
      <c r="B4344" s="21" t="s">
        <v>9344</v>
      </c>
      <c r="C4344" s="13" t="s">
        <v>166</v>
      </c>
      <c r="D4344" s="764" t="s">
        <v>15082</v>
      </c>
      <c r="E4344" s="22">
        <v>6000</v>
      </c>
      <c r="F4344" s="19"/>
      <c r="G4344" s="14">
        <f t="shared" si="95"/>
        <v>6000</v>
      </c>
      <c r="H4344" s="1164"/>
    </row>
    <row r="4345" spans="1:8" x14ac:dyDescent="0.25">
      <c r="A4345" s="112">
        <v>45607</v>
      </c>
      <c r="B4345" s="21" t="s">
        <v>13240</v>
      </c>
      <c r="C4345" s="13" t="s">
        <v>166</v>
      </c>
      <c r="D4345" s="764" t="s">
        <v>15083</v>
      </c>
      <c r="E4345" s="22">
        <v>4646</v>
      </c>
      <c r="F4345" s="19"/>
      <c r="G4345" s="14">
        <f t="shared" si="95"/>
        <v>4646</v>
      </c>
      <c r="H4345" s="1164"/>
    </row>
    <row r="4346" spans="1:8" x14ac:dyDescent="0.25">
      <c r="A4346" s="112">
        <v>45608</v>
      </c>
      <c r="B4346" s="21" t="s">
        <v>14235</v>
      </c>
      <c r="C4346" s="13" t="s">
        <v>166</v>
      </c>
      <c r="D4346" s="764" t="s">
        <v>15084</v>
      </c>
      <c r="E4346" s="22">
        <v>21846</v>
      </c>
      <c r="F4346" s="19"/>
      <c r="G4346" s="14">
        <f t="shared" si="95"/>
        <v>21846</v>
      </c>
      <c r="H4346" s="1164"/>
    </row>
    <row r="4347" spans="1:8" x14ac:dyDescent="0.25">
      <c r="A4347" s="112">
        <v>45608</v>
      </c>
      <c r="B4347" s="21" t="s">
        <v>14235</v>
      </c>
      <c r="C4347" s="13" t="s">
        <v>1062</v>
      </c>
      <c r="D4347" s="764" t="s">
        <v>15095</v>
      </c>
      <c r="E4347" s="22">
        <v>18000</v>
      </c>
      <c r="F4347" s="19"/>
      <c r="G4347" s="14">
        <f t="shared" si="95"/>
        <v>18000</v>
      </c>
      <c r="H4347" s="1164"/>
    </row>
    <row r="4348" spans="1:8" x14ac:dyDescent="0.25">
      <c r="A4348" s="112">
        <v>45609</v>
      </c>
      <c r="B4348" s="21" t="s">
        <v>14546</v>
      </c>
      <c r="C4348" s="13" t="s">
        <v>166</v>
      </c>
      <c r="D4348" s="764" t="s">
        <v>15085</v>
      </c>
      <c r="E4348" s="22">
        <v>75000</v>
      </c>
      <c r="F4348" s="19"/>
      <c r="G4348" s="14">
        <f t="shared" si="95"/>
        <v>75000</v>
      </c>
      <c r="H4348" s="1164"/>
    </row>
    <row r="4349" spans="1:8" x14ac:dyDescent="0.25">
      <c r="A4349" s="112">
        <v>45610</v>
      </c>
      <c r="B4349" s="21" t="s">
        <v>14546</v>
      </c>
      <c r="C4349" s="13" t="s">
        <v>166</v>
      </c>
      <c r="D4349" s="764" t="s">
        <v>15086</v>
      </c>
      <c r="E4349" s="22">
        <v>132000</v>
      </c>
      <c r="F4349" s="19"/>
      <c r="G4349" s="14">
        <f t="shared" si="95"/>
        <v>132000</v>
      </c>
      <c r="H4349" s="1164"/>
    </row>
    <row r="4350" spans="1:8" x14ac:dyDescent="0.25">
      <c r="A4350" s="112">
        <v>45610</v>
      </c>
      <c r="B4350" s="21" t="s">
        <v>12388</v>
      </c>
      <c r="C4350" s="13" t="s">
        <v>7947</v>
      </c>
      <c r="D4350" s="764" t="s">
        <v>10180</v>
      </c>
      <c r="E4350" s="22">
        <v>17475</v>
      </c>
      <c r="F4350" s="19"/>
      <c r="G4350" s="14">
        <f t="shared" si="95"/>
        <v>17475</v>
      </c>
      <c r="H4350" s="1164"/>
    </row>
    <row r="4351" spans="1:8" x14ac:dyDescent="0.25">
      <c r="A4351" s="112">
        <v>45610</v>
      </c>
      <c r="B4351" s="21" t="s">
        <v>14357</v>
      </c>
      <c r="C4351" s="13" t="s">
        <v>10472</v>
      </c>
      <c r="D4351" s="764" t="s">
        <v>8356</v>
      </c>
      <c r="E4351" s="22">
        <v>470388</v>
      </c>
      <c r="F4351" s="19"/>
      <c r="G4351" s="14">
        <f t="shared" si="95"/>
        <v>470388</v>
      </c>
      <c r="H4351" s="1164"/>
    </row>
    <row r="4352" spans="1:8" x14ac:dyDescent="0.25">
      <c r="A4352" s="112">
        <v>45610</v>
      </c>
      <c r="B4352" s="21" t="s">
        <v>14546</v>
      </c>
      <c r="C4352" s="13" t="s">
        <v>12350</v>
      </c>
      <c r="D4352" s="764" t="s">
        <v>15098</v>
      </c>
      <c r="E4352" s="22">
        <v>41600</v>
      </c>
      <c r="F4352" s="19"/>
      <c r="G4352" s="14">
        <f t="shared" si="95"/>
        <v>41600</v>
      </c>
      <c r="H4352" s="1164"/>
    </row>
    <row r="4353" spans="1:8" x14ac:dyDescent="0.25">
      <c r="A4353" s="112">
        <v>45610</v>
      </c>
      <c r="B4353" s="21" t="s">
        <v>14235</v>
      </c>
      <c r="C4353" s="13" t="s">
        <v>7240</v>
      </c>
      <c r="D4353" s="764" t="s">
        <v>8375</v>
      </c>
      <c r="E4353" s="22">
        <v>59034</v>
      </c>
      <c r="F4353" s="19"/>
      <c r="G4353" s="14">
        <f t="shared" si="95"/>
        <v>59034</v>
      </c>
      <c r="H4353" s="1164"/>
    </row>
    <row r="4354" spans="1:8" x14ac:dyDescent="0.25">
      <c r="A4354" s="112">
        <v>45612</v>
      </c>
      <c r="B4354" s="21" t="s">
        <v>14357</v>
      </c>
      <c r="C4354" s="13" t="s">
        <v>1062</v>
      </c>
      <c r="D4354" s="764" t="s">
        <v>15092</v>
      </c>
      <c r="E4354" s="22">
        <v>14400</v>
      </c>
      <c r="F4354" s="19"/>
      <c r="G4354" s="14">
        <f t="shared" si="95"/>
        <v>14400</v>
      </c>
      <c r="H4354" s="1164"/>
    </row>
    <row r="4355" spans="1:8" x14ac:dyDescent="0.25">
      <c r="A4355" s="112">
        <v>45612</v>
      </c>
      <c r="B4355" s="21" t="s">
        <v>11068</v>
      </c>
      <c r="C4355" s="13" t="s">
        <v>1062</v>
      </c>
      <c r="D4355" s="764" t="s">
        <v>15093</v>
      </c>
      <c r="E4355" s="22">
        <v>2700</v>
      </c>
      <c r="F4355" s="19"/>
      <c r="G4355" s="14">
        <f t="shared" si="95"/>
        <v>2700</v>
      </c>
      <c r="H4355" s="1164"/>
    </row>
    <row r="4356" spans="1:8" x14ac:dyDescent="0.25">
      <c r="A4356" s="112">
        <v>45614</v>
      </c>
      <c r="B4356" s="21" t="s">
        <v>6503</v>
      </c>
      <c r="C4356" s="13" t="s">
        <v>12350</v>
      </c>
      <c r="D4356" s="764"/>
      <c r="E4356" s="22"/>
      <c r="F4356" s="19">
        <v>14400</v>
      </c>
      <c r="G4356" s="14">
        <f t="shared" si="95"/>
        <v>-14400</v>
      </c>
      <c r="H4356" s="1164"/>
    </row>
    <row r="4357" spans="1:8" x14ac:dyDescent="0.25">
      <c r="A4357" s="112">
        <v>45614</v>
      </c>
      <c r="B4357" s="21" t="s">
        <v>9344</v>
      </c>
      <c r="C4357" s="13" t="s">
        <v>12350</v>
      </c>
      <c r="D4357" s="764"/>
      <c r="E4357" s="22"/>
      <c r="F4357" s="19">
        <v>14000</v>
      </c>
      <c r="G4357" s="14">
        <f t="shared" si="95"/>
        <v>-14000</v>
      </c>
      <c r="H4357" s="1164"/>
    </row>
    <row r="4358" spans="1:8" x14ac:dyDescent="0.25">
      <c r="A4358" s="112">
        <v>45614</v>
      </c>
      <c r="B4358" s="21" t="s">
        <v>12388</v>
      </c>
      <c r="C4358" s="13" t="s">
        <v>12350</v>
      </c>
      <c r="D4358" s="764"/>
      <c r="E4358" s="22"/>
      <c r="F4358" s="19">
        <v>88000</v>
      </c>
      <c r="G4358" s="14">
        <f t="shared" si="95"/>
        <v>-88000</v>
      </c>
      <c r="H4358" s="1164"/>
    </row>
    <row r="4359" spans="1:8" x14ac:dyDescent="0.25">
      <c r="A4359" s="112">
        <v>45614</v>
      </c>
      <c r="B4359" s="21" t="s">
        <v>13098</v>
      </c>
      <c r="C4359" s="13" t="s">
        <v>12350</v>
      </c>
      <c r="D4359" s="764"/>
      <c r="E4359" s="22"/>
      <c r="F4359" s="19">
        <v>155162</v>
      </c>
      <c r="G4359" s="14">
        <f t="shared" si="95"/>
        <v>-155162</v>
      </c>
      <c r="H4359" s="1164"/>
    </row>
    <row r="4360" spans="1:8" x14ac:dyDescent="0.25">
      <c r="A4360" s="112">
        <v>45614</v>
      </c>
      <c r="B4360" s="21" t="s">
        <v>13240</v>
      </c>
      <c r="C4360" s="13" t="s">
        <v>12350</v>
      </c>
      <c r="D4360" s="764"/>
      <c r="E4360" s="22"/>
      <c r="F4360" s="19">
        <v>514260</v>
      </c>
      <c r="G4360" s="14">
        <f t="shared" ref="G4360:G4396" si="97">E4360-F4360</f>
        <v>-514260</v>
      </c>
      <c r="H4360" s="1164"/>
    </row>
    <row r="4361" spans="1:8" x14ac:dyDescent="0.25">
      <c r="A4361" s="112">
        <v>45614</v>
      </c>
      <c r="B4361" s="21" t="s">
        <v>13213</v>
      </c>
      <c r="C4361" s="13" t="s">
        <v>12350</v>
      </c>
      <c r="D4361" s="764"/>
      <c r="E4361" s="22"/>
      <c r="F4361" s="19">
        <v>721256</v>
      </c>
      <c r="G4361" s="14">
        <f t="shared" si="97"/>
        <v>-721256</v>
      </c>
      <c r="H4361" s="1164"/>
    </row>
    <row r="4362" spans="1:8" x14ac:dyDescent="0.25">
      <c r="A4362" s="112">
        <v>45614</v>
      </c>
      <c r="B4362" s="21" t="s">
        <v>13418</v>
      </c>
      <c r="C4362" s="13" t="s">
        <v>12350</v>
      </c>
      <c r="D4362" s="764"/>
      <c r="E4362" s="22"/>
      <c r="F4362" s="19">
        <v>738020</v>
      </c>
      <c r="G4362" s="14">
        <f t="shared" si="97"/>
        <v>-738020</v>
      </c>
      <c r="H4362" s="1164"/>
    </row>
    <row r="4363" spans="1:8" x14ac:dyDescent="0.25">
      <c r="A4363" s="112">
        <v>45614</v>
      </c>
      <c r="B4363" s="21" t="s">
        <v>13477</v>
      </c>
      <c r="C4363" s="13" t="s">
        <v>12350</v>
      </c>
      <c r="D4363" s="764"/>
      <c r="E4363" s="22"/>
      <c r="F4363" s="19">
        <v>13300</v>
      </c>
      <c r="G4363" s="14">
        <f t="shared" si="97"/>
        <v>-13300</v>
      </c>
      <c r="H4363" s="1164"/>
    </row>
    <row r="4364" spans="1:8" x14ac:dyDescent="0.25">
      <c r="A4364" s="112">
        <v>45614</v>
      </c>
      <c r="B4364" s="21" t="s">
        <v>13278</v>
      </c>
      <c r="C4364" s="13" t="s">
        <v>12350</v>
      </c>
      <c r="D4364" s="764"/>
      <c r="E4364" s="22"/>
      <c r="F4364" s="19">
        <v>15425</v>
      </c>
      <c r="G4364" s="14">
        <f t="shared" si="97"/>
        <v>-15425</v>
      </c>
      <c r="H4364" s="1164"/>
    </row>
    <row r="4365" spans="1:8" x14ac:dyDescent="0.25">
      <c r="A4365" s="112">
        <v>45614</v>
      </c>
      <c r="B4365" s="21" t="s">
        <v>11068</v>
      </c>
      <c r="C4365" s="13" t="s">
        <v>12350</v>
      </c>
      <c r="D4365" s="764"/>
      <c r="E4365" s="22"/>
      <c r="F4365" s="19">
        <v>233220</v>
      </c>
      <c r="G4365" s="14">
        <f t="shared" si="97"/>
        <v>-233220</v>
      </c>
      <c r="H4365" s="1164"/>
    </row>
    <row r="4366" spans="1:8" x14ac:dyDescent="0.25">
      <c r="A4366" s="112">
        <v>45614</v>
      </c>
      <c r="B4366" s="21" t="s">
        <v>12671</v>
      </c>
      <c r="C4366" s="13" t="s">
        <v>12350</v>
      </c>
      <c r="D4366" s="764"/>
      <c r="E4366" s="22"/>
      <c r="F4366" s="19">
        <v>465927</v>
      </c>
      <c r="G4366" s="14">
        <f t="shared" si="97"/>
        <v>-465927</v>
      </c>
      <c r="H4366" s="1165"/>
    </row>
    <row r="4367" spans="1:8" x14ac:dyDescent="0.25">
      <c r="A4367" s="112">
        <v>45614</v>
      </c>
      <c r="B4367" s="21" t="s">
        <v>13165</v>
      </c>
      <c r="C4367" s="13" t="s">
        <v>10472</v>
      </c>
      <c r="D4367" s="764"/>
      <c r="E4367" s="22"/>
      <c r="F4367" s="19">
        <v>856679</v>
      </c>
      <c r="G4367" s="14">
        <f t="shared" si="97"/>
        <v>-856679</v>
      </c>
      <c r="H4367" s="1169" t="s">
        <v>15010</v>
      </c>
    </row>
    <row r="4368" spans="1:8" x14ac:dyDescent="0.25">
      <c r="A4368" s="112">
        <v>45614</v>
      </c>
      <c r="B4368" s="21" t="s">
        <v>13297</v>
      </c>
      <c r="C4368" s="13" t="s">
        <v>10472</v>
      </c>
      <c r="D4368" s="764"/>
      <c r="E4368" s="22"/>
      <c r="F4368" s="19">
        <v>187222</v>
      </c>
      <c r="G4368" s="14">
        <f t="shared" si="97"/>
        <v>-187222</v>
      </c>
      <c r="H4368" s="1170"/>
    </row>
    <row r="4369" spans="1:8" x14ac:dyDescent="0.25">
      <c r="A4369" s="112">
        <v>45614</v>
      </c>
      <c r="B4369" s="21" t="s">
        <v>13907</v>
      </c>
      <c r="C4369" s="13" t="s">
        <v>10472</v>
      </c>
      <c r="D4369" s="764"/>
      <c r="E4369" s="22"/>
      <c r="F4369" s="19">
        <v>12500</v>
      </c>
      <c r="G4369" s="14">
        <f t="shared" si="97"/>
        <v>-12500</v>
      </c>
      <c r="H4369" s="1170"/>
    </row>
    <row r="4370" spans="1:8" x14ac:dyDescent="0.25">
      <c r="A4370" s="112">
        <v>45614</v>
      </c>
      <c r="B4370" s="21" t="s">
        <v>13279</v>
      </c>
      <c r="C4370" s="13" t="s">
        <v>10472</v>
      </c>
      <c r="D4370" s="764"/>
      <c r="E4370" s="22"/>
      <c r="F4370" s="19">
        <v>88000</v>
      </c>
      <c r="G4370" s="14">
        <f t="shared" si="97"/>
        <v>-88000</v>
      </c>
      <c r="H4370" s="1170"/>
    </row>
    <row r="4371" spans="1:8" x14ac:dyDescent="0.25">
      <c r="A4371" s="112">
        <v>45614</v>
      </c>
      <c r="B4371" s="21" t="s">
        <v>14012</v>
      </c>
      <c r="C4371" s="13" t="s">
        <v>10472</v>
      </c>
      <c r="D4371" s="764"/>
      <c r="E4371" s="22"/>
      <c r="F4371" s="19">
        <v>355599</v>
      </c>
      <c r="G4371" s="14">
        <f t="shared" si="97"/>
        <v>-355599</v>
      </c>
      <c r="H4371" s="1171"/>
    </row>
    <row r="4372" spans="1:8" x14ac:dyDescent="0.25">
      <c r="A4372" s="112">
        <v>45614</v>
      </c>
      <c r="B4372" s="21" t="s">
        <v>11068</v>
      </c>
      <c r="C4372" s="13" t="s">
        <v>13276</v>
      </c>
      <c r="D4372" s="764"/>
      <c r="E4372" s="22"/>
      <c r="F4372" s="19">
        <v>387688</v>
      </c>
      <c r="G4372" s="14">
        <f t="shared" si="97"/>
        <v>-387688</v>
      </c>
      <c r="H4372" s="1169" t="s">
        <v>15012</v>
      </c>
    </row>
    <row r="4373" spans="1:8" x14ac:dyDescent="0.25">
      <c r="A4373" s="112">
        <v>45614</v>
      </c>
      <c r="B4373" s="21" t="s">
        <v>13098</v>
      </c>
      <c r="C4373" s="13" t="s">
        <v>13276</v>
      </c>
      <c r="D4373" s="764"/>
      <c r="E4373" s="22"/>
      <c r="F4373" s="19">
        <v>50947</v>
      </c>
      <c r="G4373" s="14">
        <f t="shared" si="97"/>
        <v>-50947</v>
      </c>
      <c r="H4373" s="1170"/>
    </row>
    <row r="4374" spans="1:8" x14ac:dyDescent="0.25">
      <c r="A4374" s="112">
        <v>45614</v>
      </c>
      <c r="B4374" s="21" t="s">
        <v>13213</v>
      </c>
      <c r="C4374" s="13" t="s">
        <v>13276</v>
      </c>
      <c r="D4374" s="764"/>
      <c r="E4374" s="22"/>
      <c r="F4374" s="19">
        <v>27000</v>
      </c>
      <c r="G4374" s="14">
        <f t="shared" si="97"/>
        <v>-27000</v>
      </c>
      <c r="H4374" s="1170"/>
    </row>
    <row r="4375" spans="1:8" x14ac:dyDescent="0.25">
      <c r="A4375" s="112">
        <v>45614</v>
      </c>
      <c r="B4375" s="21" t="s">
        <v>13522</v>
      </c>
      <c r="C4375" s="13" t="s">
        <v>13276</v>
      </c>
      <c r="D4375" s="764"/>
      <c r="E4375" s="22"/>
      <c r="F4375" s="19">
        <v>16750</v>
      </c>
      <c r="G4375" s="14">
        <f t="shared" si="97"/>
        <v>-16750</v>
      </c>
      <c r="H4375" s="1170"/>
    </row>
    <row r="4376" spans="1:8" x14ac:dyDescent="0.25">
      <c r="A4376" s="112">
        <v>45614</v>
      </c>
      <c r="B4376" s="21" t="s">
        <v>14546</v>
      </c>
      <c r="C4376" s="13" t="s">
        <v>13276</v>
      </c>
      <c r="D4376" s="764"/>
      <c r="E4376" s="22"/>
      <c r="F4376" s="19">
        <v>278615</v>
      </c>
      <c r="G4376" s="14">
        <f t="shared" si="97"/>
        <v>-278615</v>
      </c>
      <c r="H4376" s="1170"/>
    </row>
    <row r="4377" spans="1:8" x14ac:dyDescent="0.25">
      <c r="A4377" s="112">
        <v>45614</v>
      </c>
      <c r="B4377" s="21" t="s">
        <v>15011</v>
      </c>
      <c r="C4377" s="13" t="s">
        <v>13276</v>
      </c>
      <c r="D4377" s="764"/>
      <c r="E4377" s="22"/>
      <c r="F4377" s="19">
        <v>39000</v>
      </c>
      <c r="G4377" s="14">
        <f t="shared" si="97"/>
        <v>-39000</v>
      </c>
      <c r="H4377" s="1171"/>
    </row>
    <row r="4378" spans="1:8" x14ac:dyDescent="0.25">
      <c r="A4378" s="112">
        <v>45614</v>
      </c>
      <c r="B4378" s="21" t="s">
        <v>14357</v>
      </c>
      <c r="C4378" s="13" t="s">
        <v>166</v>
      </c>
      <c r="D4378" s="764" t="s">
        <v>15079</v>
      </c>
      <c r="E4378" s="22">
        <v>15827</v>
      </c>
      <c r="F4378" s="19"/>
      <c r="G4378" s="14">
        <f t="shared" si="97"/>
        <v>15827</v>
      </c>
      <c r="H4378" s="13"/>
    </row>
    <row r="4379" spans="1:8" x14ac:dyDescent="0.25">
      <c r="A4379" s="112">
        <v>45614</v>
      </c>
      <c r="B4379" s="21" t="s">
        <v>12388</v>
      </c>
      <c r="C4379" s="13" t="s">
        <v>166</v>
      </c>
      <c r="D4379" s="764" t="s">
        <v>15080</v>
      </c>
      <c r="E4379" s="22">
        <v>7000</v>
      </c>
      <c r="F4379" s="19"/>
      <c r="G4379" s="14">
        <f t="shared" si="97"/>
        <v>7000</v>
      </c>
      <c r="H4379" s="13"/>
    </row>
    <row r="4380" spans="1:8" x14ac:dyDescent="0.25">
      <c r="A4380" s="112">
        <v>45614</v>
      </c>
      <c r="B4380" s="21" t="s">
        <v>12671</v>
      </c>
      <c r="C4380" s="13" t="s">
        <v>13276</v>
      </c>
      <c r="D4380" s="764" t="s">
        <v>15091</v>
      </c>
      <c r="E4380" s="22">
        <v>3750</v>
      </c>
      <c r="F4380" s="19"/>
      <c r="G4380" s="14">
        <f t="shared" si="97"/>
        <v>3750</v>
      </c>
      <c r="H4380" s="13"/>
    </row>
    <row r="4381" spans="1:8" x14ac:dyDescent="0.25">
      <c r="A4381" s="112">
        <v>45614</v>
      </c>
      <c r="B4381" s="21" t="s">
        <v>12388</v>
      </c>
      <c r="C4381" s="13" t="s">
        <v>12457</v>
      </c>
      <c r="D4381" s="764" t="s">
        <v>10916</v>
      </c>
      <c r="E4381" s="22">
        <v>192875</v>
      </c>
      <c r="F4381" s="19"/>
      <c r="G4381" s="14">
        <f t="shared" si="97"/>
        <v>192875</v>
      </c>
      <c r="H4381" s="13"/>
    </row>
    <row r="4382" spans="1:8" x14ac:dyDescent="0.25">
      <c r="A4382" s="112">
        <v>45615</v>
      </c>
      <c r="B4382" s="21" t="s">
        <v>13522</v>
      </c>
      <c r="C4382" s="13" t="s">
        <v>10472</v>
      </c>
      <c r="D4382" s="764" t="s">
        <v>8725</v>
      </c>
      <c r="E4382" s="22">
        <v>204938</v>
      </c>
      <c r="F4382" s="19"/>
      <c r="G4382" s="14">
        <f t="shared" si="97"/>
        <v>204938</v>
      </c>
      <c r="H4382" s="13"/>
    </row>
    <row r="4383" spans="1:8" x14ac:dyDescent="0.25">
      <c r="A4383" s="112">
        <v>45615</v>
      </c>
      <c r="B4383" s="21" t="s">
        <v>14357</v>
      </c>
      <c r="C4383" s="13" t="s">
        <v>1062</v>
      </c>
      <c r="D4383" s="764" t="s">
        <v>15094</v>
      </c>
      <c r="E4383" s="22">
        <v>15750</v>
      </c>
      <c r="F4383" s="19"/>
      <c r="G4383" s="14">
        <f t="shared" si="97"/>
        <v>15750</v>
      </c>
      <c r="H4383" s="13"/>
    </row>
    <row r="4384" spans="1:8" x14ac:dyDescent="0.25">
      <c r="A4384" s="112">
        <v>45615</v>
      </c>
      <c r="B4384" s="21" t="s">
        <v>11068</v>
      </c>
      <c r="C4384" s="13" t="s">
        <v>12350</v>
      </c>
      <c r="D4384" s="764" t="s">
        <v>15099</v>
      </c>
      <c r="E4384" s="22">
        <v>466440</v>
      </c>
      <c r="F4384" s="19"/>
      <c r="G4384" s="14">
        <f t="shared" si="97"/>
        <v>466440</v>
      </c>
      <c r="H4384" s="13"/>
    </row>
    <row r="4385" spans="1:8" x14ac:dyDescent="0.25">
      <c r="A4385" s="112">
        <v>45615</v>
      </c>
      <c r="B4385" s="21" t="s">
        <v>11068</v>
      </c>
      <c r="C4385" s="13" t="s">
        <v>169</v>
      </c>
      <c r="D4385" s="764" t="s">
        <v>15102</v>
      </c>
      <c r="E4385" s="22">
        <v>75000</v>
      </c>
      <c r="F4385" s="19"/>
      <c r="G4385" s="14">
        <f t="shared" si="97"/>
        <v>75000</v>
      </c>
      <c r="H4385" s="13"/>
    </row>
    <row r="4386" spans="1:8" x14ac:dyDescent="0.25">
      <c r="A4386" s="112">
        <v>45616</v>
      </c>
      <c r="B4386" s="21" t="s">
        <v>14235</v>
      </c>
      <c r="C4386" s="13" t="s">
        <v>7240</v>
      </c>
      <c r="D4386" s="764" t="s">
        <v>10141</v>
      </c>
      <c r="E4386" s="22">
        <v>357549</v>
      </c>
      <c r="F4386" s="19"/>
      <c r="G4386" s="14">
        <f t="shared" si="97"/>
        <v>357549</v>
      </c>
      <c r="H4386" s="13"/>
    </row>
    <row r="4387" spans="1:8" x14ac:dyDescent="0.25">
      <c r="A4387" s="112">
        <v>45617</v>
      </c>
      <c r="B4387" s="21" t="s">
        <v>13240</v>
      </c>
      <c r="C4387" s="13" t="s">
        <v>166</v>
      </c>
      <c r="D4387" s="764" t="s">
        <v>15081</v>
      </c>
      <c r="E4387" s="22">
        <v>25736</v>
      </c>
      <c r="F4387" s="19"/>
      <c r="G4387" s="14">
        <f t="shared" si="97"/>
        <v>25736</v>
      </c>
      <c r="H4387" s="13"/>
    </row>
    <row r="4388" spans="1:8" x14ac:dyDescent="0.25">
      <c r="A4388" s="112">
        <v>45617</v>
      </c>
      <c r="B4388" s="21" t="s">
        <v>14235</v>
      </c>
      <c r="C4388" s="13" t="s">
        <v>10472</v>
      </c>
      <c r="D4388" s="764" t="s">
        <v>8726</v>
      </c>
      <c r="E4388" s="22">
        <v>470390</v>
      </c>
      <c r="F4388" s="19"/>
      <c r="G4388" s="14">
        <f t="shared" si="97"/>
        <v>470390</v>
      </c>
      <c r="H4388" s="13"/>
    </row>
    <row r="4389" spans="1:8" x14ac:dyDescent="0.25">
      <c r="A4389" s="112">
        <v>45618</v>
      </c>
      <c r="B4389" s="21" t="s">
        <v>13240</v>
      </c>
      <c r="C4389" s="13" t="s">
        <v>12350</v>
      </c>
      <c r="D4389" s="764" t="s">
        <v>15100</v>
      </c>
      <c r="E4389" s="22">
        <v>127500</v>
      </c>
      <c r="F4389" s="19"/>
      <c r="G4389" s="14">
        <f t="shared" si="97"/>
        <v>127500</v>
      </c>
      <c r="H4389" s="13"/>
    </row>
    <row r="4390" spans="1:8" x14ac:dyDescent="0.25">
      <c r="A4390" s="112">
        <v>45618</v>
      </c>
      <c r="B4390" s="21" t="s">
        <v>13240</v>
      </c>
      <c r="C4390" s="13" t="s">
        <v>12350</v>
      </c>
      <c r="D4390" s="764" t="s">
        <v>15101</v>
      </c>
      <c r="E4390" s="22">
        <v>36600</v>
      </c>
      <c r="F4390" s="19"/>
      <c r="G4390" s="14">
        <f t="shared" si="97"/>
        <v>36600</v>
      </c>
      <c r="H4390" s="13"/>
    </row>
    <row r="4391" spans="1:8" x14ac:dyDescent="0.25">
      <c r="A4391" s="112">
        <v>45623</v>
      </c>
      <c r="B4391" s="21" t="s">
        <v>11068</v>
      </c>
      <c r="C4391" s="13" t="s">
        <v>5680</v>
      </c>
      <c r="D4391" s="764"/>
      <c r="E4391" s="22"/>
      <c r="F4391" s="19">
        <v>26664</v>
      </c>
      <c r="G4391" s="14">
        <f t="shared" si="97"/>
        <v>-26664</v>
      </c>
      <c r="H4391" s="1163" t="s">
        <v>15115</v>
      </c>
    </row>
    <row r="4392" spans="1:8" x14ac:dyDescent="0.25">
      <c r="A4392" s="112">
        <v>45623</v>
      </c>
      <c r="B4392" s="21" t="s">
        <v>12783</v>
      </c>
      <c r="C4392" s="13" t="s">
        <v>5680</v>
      </c>
      <c r="D4392" s="764"/>
      <c r="E4392" s="22"/>
      <c r="F4392" s="19">
        <v>67300</v>
      </c>
      <c r="G4392" s="14">
        <f t="shared" si="97"/>
        <v>-67300</v>
      </c>
      <c r="H4392" s="1164"/>
    </row>
    <row r="4393" spans="1:8" x14ac:dyDescent="0.25">
      <c r="A4393" s="112">
        <v>45623</v>
      </c>
      <c r="B4393" s="21" t="s">
        <v>11488</v>
      </c>
      <c r="C4393" s="13" t="s">
        <v>5680</v>
      </c>
      <c r="D4393" s="764"/>
      <c r="E4393" s="22"/>
      <c r="F4393" s="19">
        <v>6036</v>
      </c>
      <c r="G4393" s="14">
        <f t="shared" si="97"/>
        <v>-6036</v>
      </c>
      <c r="H4393" s="1165"/>
    </row>
    <row r="4394" spans="1:8" x14ac:dyDescent="0.25">
      <c r="A4394" s="112">
        <v>45632</v>
      </c>
      <c r="B4394" s="21" t="s">
        <v>12388</v>
      </c>
      <c r="C4394" s="13" t="s">
        <v>7240</v>
      </c>
      <c r="D4394" s="764"/>
      <c r="E4394" s="22"/>
      <c r="F4394" s="19">
        <v>500000</v>
      </c>
      <c r="G4394" s="14">
        <f t="shared" si="97"/>
        <v>-500000</v>
      </c>
      <c r="H4394" s="13" t="s">
        <v>15192</v>
      </c>
    </row>
    <row r="4395" spans="1:8" x14ac:dyDescent="0.25">
      <c r="A4395" s="112">
        <v>45635</v>
      </c>
      <c r="B4395" s="21" t="s">
        <v>13213</v>
      </c>
      <c r="C4395" s="13" t="s">
        <v>13116</v>
      </c>
      <c r="D4395" s="764"/>
      <c r="E4395" s="22"/>
      <c r="F4395" s="19">
        <v>900000</v>
      </c>
      <c r="G4395" s="14">
        <f t="shared" si="97"/>
        <v>-900000</v>
      </c>
      <c r="H4395" s="1260" t="s">
        <v>15210</v>
      </c>
    </row>
    <row r="4396" spans="1:8" x14ac:dyDescent="0.25">
      <c r="A4396" s="112">
        <v>45635</v>
      </c>
      <c r="B4396" s="21" t="s">
        <v>12783</v>
      </c>
      <c r="C4396" s="13" t="s">
        <v>13116</v>
      </c>
      <c r="D4396" s="764"/>
      <c r="E4396" s="22"/>
      <c r="F4396" s="19">
        <v>100000</v>
      </c>
      <c r="G4396" s="14">
        <f t="shared" si="97"/>
        <v>-100000</v>
      </c>
      <c r="H4396" s="1261"/>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sheetData>
  <autoFilter ref="A1:XFC4393" xr:uid="{00000000-0009-0000-0000-000003000000}"/>
  <sortState xmlns:xlrd2="http://schemas.microsoft.com/office/spreadsheetml/2017/richdata2" ref="A2328:H2412">
    <sortCondition ref="A2328:A2412"/>
  </sortState>
  <mergeCells count="165">
    <mergeCell ref="H4395:H4396"/>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391:H4393"/>
    <mergeCell ref="H4325:H4329"/>
    <mergeCell ref="H4300:H4301"/>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43:H4366"/>
    <mergeCell ref="H4367:H4371"/>
    <mergeCell ref="H4372:H4377"/>
    <mergeCell ref="H4337:H4340"/>
    <mergeCell ref="H4201:H4214"/>
    <mergeCell ref="H3956:H3962"/>
    <mergeCell ref="H3963:H396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34172415</v>
      </c>
      <c r="C6" s="1023">
        <v>30475058</v>
      </c>
      <c r="D6" s="1145">
        <v>3697357</v>
      </c>
    </row>
    <row r="7" spans="1:5" ht="23.25" x14ac:dyDescent="0.35">
      <c r="A7" s="995" t="s">
        <v>10472</v>
      </c>
      <c r="B7" s="3">
        <v>6819313</v>
      </c>
      <c r="C7" s="3">
        <v>4000000</v>
      </c>
      <c r="D7" s="1147">
        <v>2819313</v>
      </c>
    </row>
    <row r="8" spans="1:5" ht="23.25" x14ac:dyDescent="0.35">
      <c r="A8" s="995" t="s">
        <v>7465</v>
      </c>
      <c r="B8" s="3">
        <v>31932238</v>
      </c>
      <c r="C8" s="3">
        <v>30119862</v>
      </c>
      <c r="D8" s="1145">
        <v>1812376</v>
      </c>
    </row>
    <row r="9" spans="1:5" ht="23.25" x14ac:dyDescent="0.35">
      <c r="A9" s="995" t="s">
        <v>8384</v>
      </c>
      <c r="B9" s="3">
        <v>44029762</v>
      </c>
      <c r="C9" s="3">
        <v>42697437</v>
      </c>
      <c r="D9" s="1145">
        <v>1332325</v>
      </c>
    </row>
    <row r="10" spans="1:5" ht="23.25" x14ac:dyDescent="0.35">
      <c r="A10" s="995" t="s">
        <v>166</v>
      </c>
      <c r="B10" s="1023">
        <v>23513589</v>
      </c>
      <c r="C10" s="1023">
        <v>22405640</v>
      </c>
      <c r="D10" s="1145">
        <v>1107949</v>
      </c>
    </row>
    <row r="11" spans="1:5" ht="23.25" x14ac:dyDescent="0.35">
      <c r="A11" s="995" t="s">
        <v>7240</v>
      </c>
      <c r="B11" s="3">
        <v>14129709</v>
      </c>
      <c r="C11" s="3">
        <v>13177287</v>
      </c>
      <c r="D11" s="1147">
        <v>952422</v>
      </c>
    </row>
    <row r="12" spans="1:5" ht="23.25" x14ac:dyDescent="0.35">
      <c r="A12" s="995" t="s">
        <v>2195</v>
      </c>
      <c r="B12" s="1023">
        <v>3842675</v>
      </c>
      <c r="C12" s="1023">
        <v>3253108</v>
      </c>
      <c r="D12" s="1147">
        <v>589567</v>
      </c>
    </row>
    <row r="13" spans="1:5" ht="23.25" x14ac:dyDescent="0.35">
      <c r="A13" s="995" t="s">
        <v>169</v>
      </c>
      <c r="B13" s="1023">
        <v>8431104</v>
      </c>
      <c r="C13" s="1023">
        <v>7968204</v>
      </c>
      <c r="D13" s="1147">
        <v>462900</v>
      </c>
    </row>
    <row r="14" spans="1:5" s="4" customFormat="1" ht="23.25" x14ac:dyDescent="0.35">
      <c r="A14" s="995" t="s">
        <v>12457</v>
      </c>
      <c r="B14" s="3">
        <v>7193026</v>
      </c>
      <c r="C14" s="3">
        <v>6750000</v>
      </c>
      <c r="D14" s="1147">
        <v>443026</v>
      </c>
    </row>
    <row r="15" spans="1:5" ht="23.25" x14ac:dyDescent="0.35">
      <c r="A15" s="995" t="s">
        <v>13116</v>
      </c>
      <c r="B15" s="3">
        <v>3277771</v>
      </c>
      <c r="C15" s="3">
        <v>3000000</v>
      </c>
      <c r="D15" s="1145">
        <v>277771</v>
      </c>
    </row>
    <row r="16" spans="1:5" s="4" customFormat="1" ht="18.75" x14ac:dyDescent="0.3">
      <c r="A16" s="1148" t="s">
        <v>11068</v>
      </c>
      <c r="B16" s="3">
        <v>1315771</v>
      </c>
      <c r="C16" s="3">
        <v>1315771</v>
      </c>
      <c r="D16" s="1146">
        <v>0</v>
      </c>
    </row>
    <row r="17" spans="1:5" x14ac:dyDescent="0.25">
      <c r="A17" s="1148" t="s">
        <v>10559</v>
      </c>
      <c r="B17" s="3">
        <v>60000</v>
      </c>
      <c r="C17" s="3">
        <v>60000</v>
      </c>
      <c r="D17" s="1146">
        <v>0</v>
      </c>
    </row>
    <row r="18" spans="1:5" ht="18.75" x14ac:dyDescent="0.3">
      <c r="A18" s="1148" t="s">
        <v>11864</v>
      </c>
      <c r="B18" s="3">
        <v>400000</v>
      </c>
      <c r="C18" s="3">
        <v>400000</v>
      </c>
      <c r="D18" s="1146">
        <v>0</v>
      </c>
      <c r="E18" s="4"/>
    </row>
    <row r="19" spans="1:5" x14ac:dyDescent="0.25">
      <c r="A19" s="1148" t="s">
        <v>12774</v>
      </c>
      <c r="B19" s="3">
        <v>80000</v>
      </c>
      <c r="C19" s="3">
        <v>80000</v>
      </c>
      <c r="D19" s="1146">
        <v>0</v>
      </c>
    </row>
    <row r="20" spans="1:5" x14ac:dyDescent="0.25">
      <c r="A20" s="1148" t="s">
        <v>12783</v>
      </c>
      <c r="B20" s="3">
        <v>270000</v>
      </c>
      <c r="C20" s="3">
        <v>900000</v>
      </c>
      <c r="D20" s="1146">
        <v>-630000</v>
      </c>
    </row>
    <row r="21" spans="1:5" x14ac:dyDescent="0.25">
      <c r="A21" s="1148" t="s">
        <v>13213</v>
      </c>
      <c r="B21" s="3">
        <v>910000</v>
      </c>
      <c r="C21" s="3">
        <v>100000</v>
      </c>
      <c r="D21" s="1146">
        <v>810000</v>
      </c>
    </row>
    <row r="22" spans="1:5" s="4" customFormat="1" ht="18.75" x14ac:dyDescent="0.3">
      <c r="A22" s="1148" t="s">
        <v>13279</v>
      </c>
      <c r="B22" s="3">
        <v>40000</v>
      </c>
      <c r="C22" s="3">
        <v>40000</v>
      </c>
      <c r="D22" s="1146">
        <v>0</v>
      </c>
    </row>
    <row r="23" spans="1:5" x14ac:dyDescent="0.25">
      <c r="A23" s="1148" t="s">
        <v>13278</v>
      </c>
      <c r="B23" s="3">
        <v>40000</v>
      </c>
      <c r="C23" s="3">
        <v>40000</v>
      </c>
      <c r="D23" s="1146">
        <v>0</v>
      </c>
    </row>
    <row r="24" spans="1:5" s="4" customFormat="1" ht="18.75" x14ac:dyDescent="0.3">
      <c r="A24" s="1148" t="s">
        <v>13907</v>
      </c>
      <c r="B24" s="3">
        <v>155000</v>
      </c>
      <c r="C24" s="3">
        <v>57229</v>
      </c>
      <c r="D24" s="1146">
        <v>97771</v>
      </c>
    </row>
    <row r="25" spans="1:5" x14ac:dyDescent="0.25">
      <c r="A25" s="1148" t="s">
        <v>13297</v>
      </c>
      <c r="B25" s="3">
        <v>7000</v>
      </c>
      <c r="C25" s="3">
        <v>7000</v>
      </c>
      <c r="D25" s="1146">
        <v>0</v>
      </c>
    </row>
    <row r="26" spans="1:5" s="4" customFormat="1" ht="23.25" x14ac:dyDescent="0.35">
      <c r="A26" s="995" t="s">
        <v>13276</v>
      </c>
      <c r="B26" s="3">
        <v>2214003</v>
      </c>
      <c r="C26" s="3">
        <v>2037000</v>
      </c>
      <c r="D26" s="1147">
        <v>177003</v>
      </c>
    </row>
    <row r="27" spans="1:5" ht="23.25" x14ac:dyDescent="0.35">
      <c r="A27" s="995" t="s">
        <v>164</v>
      </c>
      <c r="B27" s="1023">
        <v>6340734</v>
      </c>
      <c r="C27" s="1023">
        <v>6222737</v>
      </c>
      <c r="D27" s="1147">
        <v>117997</v>
      </c>
    </row>
    <row r="28" spans="1:5" ht="23.25" x14ac:dyDescent="0.35">
      <c r="A28" s="995" t="s">
        <v>7947</v>
      </c>
      <c r="B28" s="3">
        <v>7672270</v>
      </c>
      <c r="C28" s="3">
        <v>7575000</v>
      </c>
      <c r="D28" s="1147">
        <v>97270</v>
      </c>
    </row>
    <row r="29" spans="1:5" s="4" customFormat="1" ht="23.25" x14ac:dyDescent="0.35">
      <c r="A29" s="995" t="s">
        <v>5680</v>
      </c>
      <c r="B29" s="1023">
        <v>5657224</v>
      </c>
      <c r="C29" s="1023">
        <v>5561680</v>
      </c>
      <c r="D29" s="1147">
        <v>95544</v>
      </c>
    </row>
    <row r="30" spans="1:5" ht="23.25" x14ac:dyDescent="0.35">
      <c r="A30" s="995" t="s">
        <v>1802</v>
      </c>
      <c r="B30" s="1023">
        <v>15297184</v>
      </c>
      <c r="C30" s="1023">
        <v>15268691</v>
      </c>
      <c r="D30" s="1145">
        <v>28493</v>
      </c>
    </row>
    <row r="31" spans="1:5" s="4" customFormat="1" ht="23.25" x14ac:dyDescent="0.35">
      <c r="A31" s="995" t="s">
        <v>2385</v>
      </c>
      <c r="B31" s="1023">
        <v>18551</v>
      </c>
      <c r="C31" s="1023"/>
      <c r="D31" s="1147">
        <v>18551</v>
      </c>
    </row>
    <row r="32" spans="1:5" ht="23.25" x14ac:dyDescent="0.35">
      <c r="A32" s="995" t="s">
        <v>180</v>
      </c>
      <c r="B32" s="1023">
        <v>27714467</v>
      </c>
      <c r="C32" s="1023">
        <v>27707612</v>
      </c>
      <c r="D32" s="1147">
        <v>6855</v>
      </c>
    </row>
    <row r="33" spans="1:4" s="4" customFormat="1" ht="23.25" x14ac:dyDescent="0.35">
      <c r="A33" s="995" t="s">
        <v>6845</v>
      </c>
      <c r="B33" s="3">
        <v>903164</v>
      </c>
      <c r="C33" s="3">
        <v>903164</v>
      </c>
      <c r="D33" s="1147">
        <v>0</v>
      </c>
    </row>
    <row r="34" spans="1:4" ht="23.25" x14ac:dyDescent="0.35">
      <c r="A34" s="995" t="s">
        <v>8888</v>
      </c>
      <c r="B34" s="3">
        <v>612552</v>
      </c>
      <c r="C34" s="3">
        <v>612552</v>
      </c>
      <c r="D34" s="1147">
        <v>0</v>
      </c>
    </row>
    <row r="35" spans="1:4" ht="23.25" x14ac:dyDescent="0.35">
      <c r="A35" s="995" t="s">
        <v>437</v>
      </c>
      <c r="B35" s="1023">
        <v>2798262</v>
      </c>
      <c r="C35" s="1023">
        <v>2798262</v>
      </c>
      <c r="D35" s="1147">
        <v>0</v>
      </c>
    </row>
    <row r="36" spans="1:4" s="4" customFormat="1" ht="23.25" x14ac:dyDescent="0.35">
      <c r="A36" s="995" t="s">
        <v>161</v>
      </c>
      <c r="B36" s="1023">
        <v>5122182</v>
      </c>
      <c r="C36" s="1023">
        <v>5122182</v>
      </c>
      <c r="D36" s="1147">
        <v>0</v>
      </c>
    </row>
    <row r="37" spans="1:4" ht="23.25" x14ac:dyDescent="0.35">
      <c r="A37" s="995" t="s">
        <v>75</v>
      </c>
      <c r="B37" s="1023"/>
      <c r="C37" s="1023"/>
      <c r="D37" s="1147">
        <v>0</v>
      </c>
    </row>
    <row r="38" spans="1:4" ht="23.25" x14ac:dyDescent="0.35">
      <c r="A38" s="995" t="s">
        <v>8082</v>
      </c>
      <c r="B38" s="3">
        <v>11250000</v>
      </c>
      <c r="C38" s="3">
        <v>11250000</v>
      </c>
      <c r="D38" s="1147">
        <v>0</v>
      </c>
    </row>
    <row r="39" spans="1:4" ht="23.25" x14ac:dyDescent="0.35">
      <c r="A39" s="995" t="s">
        <v>3010</v>
      </c>
      <c r="B39" s="1023">
        <v>3121578</v>
      </c>
      <c r="C39" s="1023">
        <v>3121578</v>
      </c>
      <c r="D39" s="1147">
        <v>0</v>
      </c>
    </row>
    <row r="40" spans="1:4" s="4" customFormat="1" ht="23.25" x14ac:dyDescent="0.35">
      <c r="A40" s="995" t="s">
        <v>162</v>
      </c>
      <c r="B40" s="1023">
        <v>1123152</v>
      </c>
      <c r="C40" s="1023">
        <v>1123152</v>
      </c>
      <c r="D40" s="1147">
        <v>0</v>
      </c>
    </row>
    <row r="41" spans="1:4" ht="23.25" x14ac:dyDescent="0.35">
      <c r="A41" s="995" t="s">
        <v>11307</v>
      </c>
      <c r="B41" s="3">
        <v>1061510</v>
      </c>
      <c r="C41" s="3">
        <v>1061510</v>
      </c>
      <c r="D41" s="1145">
        <v>0</v>
      </c>
    </row>
    <row r="42" spans="1:4" ht="23.25" x14ac:dyDescent="0.35">
      <c r="A42" s="995" t="s">
        <v>9068</v>
      </c>
      <c r="B42" s="3">
        <v>885000</v>
      </c>
      <c r="C42" s="3">
        <v>885000</v>
      </c>
      <c r="D42" s="1145">
        <v>0</v>
      </c>
    </row>
    <row r="43" spans="1:4" ht="23.25" x14ac:dyDescent="0.35">
      <c r="A43" s="995" t="s">
        <v>12246</v>
      </c>
      <c r="B43" s="3">
        <v>1600298</v>
      </c>
      <c r="C43" s="3">
        <v>1600298</v>
      </c>
      <c r="D43" s="1147">
        <v>0</v>
      </c>
    </row>
    <row r="44" spans="1:4" s="4" customFormat="1" ht="23.25" x14ac:dyDescent="0.35">
      <c r="A44" s="995" t="s">
        <v>1814</v>
      </c>
      <c r="B44" s="1023">
        <v>11639548</v>
      </c>
      <c r="C44" s="1023">
        <v>11639548</v>
      </c>
      <c r="D44" s="1147">
        <v>0</v>
      </c>
    </row>
    <row r="45" spans="1:4" ht="23.25" x14ac:dyDescent="0.35">
      <c r="A45" s="995" t="s">
        <v>4724</v>
      </c>
      <c r="B45" s="3">
        <v>1680000</v>
      </c>
      <c r="C45" s="3">
        <v>1680000</v>
      </c>
      <c r="D45" s="1147">
        <v>0</v>
      </c>
    </row>
    <row r="46" spans="1:4" ht="23.25" x14ac:dyDescent="0.35">
      <c r="A46" s="995" t="s">
        <v>8445</v>
      </c>
      <c r="B46" s="3">
        <v>1063000</v>
      </c>
      <c r="C46" s="3">
        <v>1063000</v>
      </c>
      <c r="D46" s="1145">
        <v>0</v>
      </c>
    </row>
    <row r="47" spans="1:4" s="4" customFormat="1" ht="23.25" x14ac:dyDescent="0.35">
      <c r="A47" s="995" t="s">
        <v>6765</v>
      </c>
      <c r="B47" s="1023">
        <v>137550</v>
      </c>
      <c r="C47" s="1023">
        <v>137550</v>
      </c>
      <c r="D47" s="1147">
        <v>0</v>
      </c>
    </row>
    <row r="48" spans="1:4" ht="23.25" x14ac:dyDescent="0.35">
      <c r="A48" s="995" t="s">
        <v>8696</v>
      </c>
      <c r="B48" s="3">
        <v>300000</v>
      </c>
      <c r="C48" s="3">
        <v>300000</v>
      </c>
      <c r="D48" s="1145">
        <v>0</v>
      </c>
    </row>
    <row r="49" spans="1:4" s="4" customFormat="1" ht="23.25" x14ac:dyDescent="0.35">
      <c r="A49" s="995" t="s">
        <v>13925</v>
      </c>
      <c r="B49" s="3">
        <v>100000</v>
      </c>
      <c r="C49" s="3">
        <v>100000</v>
      </c>
      <c r="D49" s="1145">
        <v>0</v>
      </c>
    </row>
    <row r="50" spans="1:4" ht="23.25" x14ac:dyDescent="0.35">
      <c r="A50" s="995" t="s">
        <v>11302</v>
      </c>
      <c r="B50" s="3">
        <v>4226000</v>
      </c>
      <c r="C50" s="3">
        <v>4226000</v>
      </c>
      <c r="D50" s="1145">
        <v>0</v>
      </c>
    </row>
    <row r="51" spans="1:4" ht="24" thickBot="1" x14ac:dyDescent="0.4">
      <c r="A51" s="995" t="s">
        <v>5186</v>
      </c>
      <c r="B51" s="3">
        <v>6857354.5</v>
      </c>
      <c r="C51" s="3">
        <v>6857354.5</v>
      </c>
      <c r="D51" s="1147">
        <v>0</v>
      </c>
    </row>
    <row r="52" spans="1:4" ht="19.5" thickBot="1" x14ac:dyDescent="0.35">
      <c r="A52" s="1149" t="s">
        <v>45</v>
      </c>
      <c r="B52" s="1150">
        <v>296737185.5</v>
      </c>
      <c r="C52" s="1151">
        <v>282700466.5</v>
      </c>
      <c r="D52" s="1152">
        <v>14036719</v>
      </c>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3697357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2"/>
      <c r="I4" s="1162"/>
      <c r="J4" s="1162"/>
    </row>
    <row r="5" spans="1:10" ht="24" thickBot="1" x14ac:dyDescent="0.35">
      <c r="A5" s="286" t="s">
        <v>4136</v>
      </c>
      <c r="B5" s="287" t="s">
        <v>4133</v>
      </c>
      <c r="C5" s="287" t="s">
        <v>4134</v>
      </c>
      <c r="D5" s="287" t="s">
        <v>4135</v>
      </c>
      <c r="E5" s="1012" t="s">
        <v>10848</v>
      </c>
      <c r="H5" s="1162"/>
      <c r="I5" s="1162"/>
      <c r="J5" s="116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2604000</v>
      </c>
      <c r="C14" s="289"/>
      <c r="D14" s="289">
        <v>-2604000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2930000</v>
      </c>
      <c r="C22" s="289"/>
      <c r="D22" s="289">
        <v>-2930000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48860350</v>
      </c>
      <c r="C30" s="289"/>
      <c r="D30" s="289">
        <v>-48860350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3" t="s">
        <v>1694</v>
      </c>
      <c r="C5" s="1003" t="s">
        <v>1801</v>
      </c>
      <c r="D5" s="1004" t="s">
        <v>46</v>
      </c>
      <c r="E5" s="1012" t="s">
        <v>10848</v>
      </c>
    </row>
    <row r="6" spans="1:6" x14ac:dyDescent="0.35">
      <c r="A6" s="995" t="s">
        <v>14546</v>
      </c>
      <c r="B6" s="1154">
        <v>3104431</v>
      </c>
      <c r="C6" s="1154">
        <v>715615</v>
      </c>
      <c r="D6" s="1005">
        <v>2388816</v>
      </c>
    </row>
    <row r="7" spans="1:6" x14ac:dyDescent="0.35">
      <c r="A7" s="1093" t="s">
        <v>168</v>
      </c>
      <c r="B7" s="1154">
        <v>818100</v>
      </c>
      <c r="C7" s="1154"/>
      <c r="D7" s="1099">
        <v>818100</v>
      </c>
    </row>
    <row r="8" spans="1:6" x14ac:dyDescent="0.35">
      <c r="A8" s="1093" t="s">
        <v>8384</v>
      </c>
      <c r="B8" s="1154">
        <v>813466</v>
      </c>
      <c r="C8" s="1154">
        <v>300000</v>
      </c>
      <c r="D8" s="1005">
        <v>513466</v>
      </c>
      <c r="F8" s="97"/>
    </row>
    <row r="9" spans="1:6" x14ac:dyDescent="0.35">
      <c r="A9" s="1093" t="s">
        <v>166</v>
      </c>
      <c r="B9" s="1154">
        <v>464968</v>
      </c>
      <c r="C9" s="1154"/>
      <c r="D9" s="1099">
        <v>464968</v>
      </c>
    </row>
    <row r="10" spans="1:6" x14ac:dyDescent="0.35">
      <c r="A10" s="1093" t="s">
        <v>169</v>
      </c>
      <c r="B10" s="1154">
        <v>284203</v>
      </c>
      <c r="C10" s="1154"/>
      <c r="D10" s="1005">
        <v>284203</v>
      </c>
    </row>
    <row r="11" spans="1:6" x14ac:dyDescent="0.35">
      <c r="A11" s="1093" t="s">
        <v>13276</v>
      </c>
      <c r="B11" s="1154">
        <v>488868</v>
      </c>
      <c r="C11" s="1154">
        <v>315615</v>
      </c>
      <c r="D11" s="1005">
        <v>173253</v>
      </c>
    </row>
    <row r="12" spans="1:6" x14ac:dyDescent="0.35">
      <c r="A12" s="1093" t="s">
        <v>2195</v>
      </c>
      <c r="B12" s="1154">
        <v>168640</v>
      </c>
      <c r="C12" s="1154">
        <v>100000</v>
      </c>
      <c r="D12" s="1005">
        <v>68640</v>
      </c>
    </row>
    <row r="13" spans="1:6" x14ac:dyDescent="0.35">
      <c r="A13" s="1093" t="s">
        <v>12457</v>
      </c>
      <c r="B13" s="1154">
        <v>66186</v>
      </c>
      <c r="C13" s="1154"/>
      <c r="D13" s="1005">
        <v>66186</v>
      </c>
    </row>
    <row r="14" spans="1:6" x14ac:dyDescent="0.35">
      <c r="A14" s="995" t="s">
        <v>6503</v>
      </c>
      <c r="B14" s="1154">
        <v>2573316</v>
      </c>
      <c r="C14" s="1154">
        <v>576175</v>
      </c>
      <c r="D14" s="1005">
        <v>1997141</v>
      </c>
    </row>
    <row r="15" spans="1:6" x14ac:dyDescent="0.35">
      <c r="A15" s="995" t="s">
        <v>12671</v>
      </c>
      <c r="B15" s="1154">
        <v>3750225</v>
      </c>
      <c r="C15" s="1154">
        <v>2040963</v>
      </c>
      <c r="D15" s="1005">
        <v>1709262</v>
      </c>
    </row>
    <row r="16" spans="1:6" x14ac:dyDescent="0.35">
      <c r="A16" s="995" t="s">
        <v>14235</v>
      </c>
      <c r="B16" s="1154">
        <v>1926357</v>
      </c>
      <c r="C16" s="1154">
        <v>600000</v>
      </c>
      <c r="D16" s="1005">
        <v>1326357</v>
      </c>
    </row>
    <row r="17" spans="1:4" x14ac:dyDescent="0.35">
      <c r="A17" s="1093" t="s">
        <v>7240</v>
      </c>
      <c r="B17" s="1154">
        <v>1142646</v>
      </c>
      <c r="C17" s="1154">
        <v>500000</v>
      </c>
      <c r="D17" s="1005">
        <v>642646</v>
      </c>
    </row>
    <row r="18" spans="1:4" x14ac:dyDescent="0.35">
      <c r="A18" s="1093" t="s">
        <v>10472</v>
      </c>
      <c r="B18" s="1154">
        <v>470390</v>
      </c>
      <c r="C18" s="1154"/>
      <c r="D18" s="1005">
        <v>470390</v>
      </c>
    </row>
    <row r="19" spans="1:4" x14ac:dyDescent="0.35">
      <c r="A19" s="1093" t="s">
        <v>166</v>
      </c>
      <c r="B19" s="1154">
        <v>109721</v>
      </c>
      <c r="C19" s="1154"/>
      <c r="D19" s="1099">
        <v>109721</v>
      </c>
    </row>
    <row r="20" spans="1:4" x14ac:dyDescent="0.35">
      <c r="A20" s="1093" t="s">
        <v>2195</v>
      </c>
      <c r="B20" s="1154">
        <v>203600</v>
      </c>
      <c r="C20" s="1154">
        <v>100000</v>
      </c>
      <c r="D20" s="1005">
        <v>103600</v>
      </c>
    </row>
    <row r="21" spans="1:4" x14ac:dyDescent="0.35">
      <c r="A21" s="995" t="s">
        <v>13165</v>
      </c>
      <c r="B21" s="1154">
        <v>4937023</v>
      </c>
      <c r="C21" s="1154">
        <v>3893334</v>
      </c>
      <c r="D21" s="1005">
        <v>1043689</v>
      </c>
    </row>
    <row r="22" spans="1:4" x14ac:dyDescent="0.35">
      <c r="A22" s="995" t="s">
        <v>12388</v>
      </c>
      <c r="B22" s="1154">
        <v>4208181</v>
      </c>
      <c r="C22" s="1154">
        <v>3311318</v>
      </c>
      <c r="D22" s="1005">
        <v>896863</v>
      </c>
    </row>
    <row r="23" spans="1:4" x14ac:dyDescent="0.35">
      <c r="A23" s="995" t="s">
        <v>11068</v>
      </c>
      <c r="B23" s="1154">
        <v>16748048</v>
      </c>
      <c r="C23" s="1154">
        <v>15879396</v>
      </c>
      <c r="D23" s="1005">
        <v>868652</v>
      </c>
    </row>
    <row r="24" spans="1:4" x14ac:dyDescent="0.35">
      <c r="A24" s="995" t="s">
        <v>14357</v>
      </c>
      <c r="B24" s="1154">
        <v>1964477</v>
      </c>
      <c r="C24" s="1154">
        <v>1135280</v>
      </c>
      <c r="D24" s="1005">
        <v>829197</v>
      </c>
    </row>
    <row r="25" spans="1:4" x14ac:dyDescent="0.35">
      <c r="A25" s="1093" t="s">
        <v>10472</v>
      </c>
      <c r="B25" s="1154">
        <v>470388</v>
      </c>
      <c r="C25" s="1154"/>
      <c r="D25" s="1005">
        <v>470388</v>
      </c>
    </row>
    <row r="26" spans="1:4" x14ac:dyDescent="0.35">
      <c r="A26" s="1093" t="s">
        <v>8384</v>
      </c>
      <c r="B26" s="1154">
        <v>1183140</v>
      </c>
      <c r="C26" s="1154">
        <v>1000000</v>
      </c>
      <c r="D26" s="1005">
        <v>183140</v>
      </c>
    </row>
    <row r="27" spans="1:4" x14ac:dyDescent="0.35">
      <c r="A27" s="1093" t="s">
        <v>2195</v>
      </c>
      <c r="B27" s="1154">
        <v>272350</v>
      </c>
      <c r="C27" s="1154">
        <v>135280</v>
      </c>
      <c r="D27" s="1005">
        <v>137070</v>
      </c>
    </row>
    <row r="28" spans="1:4" x14ac:dyDescent="0.35">
      <c r="A28" s="1093" t="s">
        <v>166</v>
      </c>
      <c r="B28" s="1154">
        <v>38599</v>
      </c>
      <c r="C28" s="1154"/>
      <c r="D28" s="1099">
        <v>38599</v>
      </c>
    </row>
    <row r="29" spans="1:4" x14ac:dyDescent="0.35">
      <c r="A29" s="995" t="s">
        <v>13213</v>
      </c>
      <c r="B29" s="1154">
        <v>8491500</v>
      </c>
      <c r="C29" s="1154">
        <v>7693812</v>
      </c>
      <c r="D29" s="1005">
        <v>797688</v>
      </c>
    </row>
    <row r="30" spans="1:4" x14ac:dyDescent="0.35">
      <c r="A30" s="995" t="s">
        <v>13522</v>
      </c>
      <c r="B30" s="1154">
        <v>1192404</v>
      </c>
      <c r="C30" s="1154">
        <v>624849</v>
      </c>
      <c r="D30" s="1005">
        <v>567555</v>
      </c>
    </row>
    <row r="31" spans="1:4" x14ac:dyDescent="0.35">
      <c r="A31" s="1093" t="s">
        <v>10472</v>
      </c>
      <c r="B31" s="1154">
        <v>874654</v>
      </c>
      <c r="C31" s="1154">
        <v>355599</v>
      </c>
      <c r="D31" s="1005">
        <v>519055</v>
      </c>
    </row>
    <row r="32" spans="1:4" x14ac:dyDescent="0.35">
      <c r="A32" s="1093" t="s">
        <v>2195</v>
      </c>
      <c r="B32" s="1154">
        <v>148500</v>
      </c>
      <c r="C32" s="1154">
        <v>100000</v>
      </c>
      <c r="D32" s="1005">
        <v>48500</v>
      </c>
    </row>
    <row r="33" spans="1:4" x14ac:dyDescent="0.35">
      <c r="A33" s="1093" t="s">
        <v>13276</v>
      </c>
      <c r="B33" s="1154">
        <v>16750</v>
      </c>
      <c r="C33" s="1154">
        <v>16750</v>
      </c>
      <c r="D33" s="1005">
        <v>0</v>
      </c>
    </row>
    <row r="34" spans="1:4" hidden="1" x14ac:dyDescent="0.35">
      <c r="A34" s="1093" t="s">
        <v>166</v>
      </c>
      <c r="B34" s="1154">
        <v>152500</v>
      </c>
      <c r="C34" s="1154">
        <v>152500</v>
      </c>
      <c r="D34" s="1099">
        <v>0</v>
      </c>
    </row>
    <row r="35" spans="1:4" hidden="1" x14ac:dyDescent="0.35">
      <c r="A35" s="995" t="s">
        <v>12783</v>
      </c>
      <c r="B35" s="1154">
        <v>2400664</v>
      </c>
      <c r="C35" s="1154">
        <v>1865856</v>
      </c>
      <c r="D35" s="1005">
        <v>534808</v>
      </c>
    </row>
    <row r="36" spans="1:4" hidden="1" x14ac:dyDescent="0.35">
      <c r="A36" s="995" t="s">
        <v>13240</v>
      </c>
      <c r="B36" s="1154">
        <v>2755064</v>
      </c>
      <c r="C36" s="1154">
        <v>2513609</v>
      </c>
      <c r="D36" s="1005">
        <v>241455</v>
      </c>
    </row>
    <row r="37" spans="1:4" hidden="1" x14ac:dyDescent="0.35">
      <c r="A37" s="995" t="s">
        <v>13418</v>
      </c>
      <c r="B37" s="1154">
        <v>1736281</v>
      </c>
      <c r="C37" s="1154">
        <v>1568600</v>
      </c>
      <c r="D37" s="1005">
        <v>167681</v>
      </c>
    </row>
    <row r="38" spans="1:4" hidden="1" x14ac:dyDescent="0.35">
      <c r="A38" s="995" t="s">
        <v>13477</v>
      </c>
      <c r="B38" s="1154">
        <v>177451</v>
      </c>
      <c r="C38" s="1154">
        <v>77451</v>
      </c>
      <c r="D38" s="1005">
        <v>100000</v>
      </c>
    </row>
    <row r="39" spans="1:4" hidden="1" x14ac:dyDescent="0.35">
      <c r="A39" s="995" t="s">
        <v>13907</v>
      </c>
      <c r="B39" s="1154">
        <v>167500</v>
      </c>
      <c r="C39" s="1154">
        <v>69729</v>
      </c>
      <c r="D39" s="1005">
        <v>97771</v>
      </c>
    </row>
    <row r="40" spans="1:4" hidden="1" x14ac:dyDescent="0.35">
      <c r="A40" s="1093" t="s">
        <v>13116</v>
      </c>
      <c r="B40" s="1154">
        <v>155000</v>
      </c>
      <c r="C40" s="1154">
        <v>57229</v>
      </c>
      <c r="D40" s="1005">
        <v>97771</v>
      </c>
    </row>
    <row r="41" spans="1:4" hidden="1" x14ac:dyDescent="0.35">
      <c r="A41" s="1093" t="s">
        <v>10472</v>
      </c>
      <c r="B41" s="1154">
        <v>12500</v>
      </c>
      <c r="C41" s="1154">
        <v>12500</v>
      </c>
      <c r="D41" s="1005">
        <v>0</v>
      </c>
    </row>
    <row r="42" spans="1:4" hidden="1" x14ac:dyDescent="0.35">
      <c r="A42" s="995" t="s">
        <v>14603</v>
      </c>
      <c r="B42" s="1154">
        <v>96771</v>
      </c>
      <c r="C42" s="1154"/>
      <c r="D42" s="1005">
        <v>96771</v>
      </c>
    </row>
    <row r="43" spans="1:4" hidden="1" x14ac:dyDescent="0.35">
      <c r="A43" s="1093" t="s">
        <v>8384</v>
      </c>
      <c r="B43" s="1154">
        <v>96771</v>
      </c>
      <c r="C43" s="1154"/>
      <c r="D43" s="1005">
        <v>96771</v>
      </c>
    </row>
    <row r="44" spans="1:4" hidden="1" x14ac:dyDescent="0.35">
      <c r="A44" s="995" t="s">
        <v>11423</v>
      </c>
      <c r="B44" s="1154">
        <v>1121427</v>
      </c>
      <c r="C44" s="1154">
        <v>1033127</v>
      </c>
      <c r="D44" s="1005">
        <v>88300</v>
      </c>
    </row>
    <row r="45" spans="1:4" hidden="1" x14ac:dyDescent="0.35">
      <c r="A45" s="995" t="s">
        <v>12594</v>
      </c>
      <c r="B45" s="1154">
        <v>478169</v>
      </c>
      <c r="C45" s="1154">
        <v>413362</v>
      </c>
      <c r="D45" s="1005">
        <v>64807</v>
      </c>
    </row>
    <row r="46" spans="1:4" hidden="1" x14ac:dyDescent="0.35">
      <c r="A46" s="995" t="s">
        <v>10890</v>
      </c>
      <c r="B46" s="1154">
        <v>14713197.5</v>
      </c>
      <c r="C46" s="1154">
        <v>14660375.5</v>
      </c>
      <c r="D46" s="1005">
        <v>52822.000000000116</v>
      </c>
    </row>
    <row r="47" spans="1:4" hidden="1" x14ac:dyDescent="0.35">
      <c r="A47" s="995" t="s">
        <v>13278</v>
      </c>
      <c r="B47" s="1154">
        <v>365305</v>
      </c>
      <c r="C47" s="1154">
        <v>327408</v>
      </c>
      <c r="D47" s="1005">
        <v>37897</v>
      </c>
    </row>
    <row r="48" spans="1:4" hidden="1" x14ac:dyDescent="0.35">
      <c r="A48" s="1093" t="s">
        <v>8384</v>
      </c>
      <c r="B48" s="1154">
        <v>77078</v>
      </c>
      <c r="C48" s="1154">
        <v>39181</v>
      </c>
      <c r="D48" s="1005">
        <v>37897</v>
      </c>
    </row>
    <row r="49" spans="1:4" hidden="1" x14ac:dyDescent="0.35">
      <c r="A49" s="1093" t="s">
        <v>166</v>
      </c>
      <c r="B49" s="1154">
        <v>225454</v>
      </c>
      <c r="C49" s="1154">
        <v>225454</v>
      </c>
      <c r="D49" s="1099">
        <v>0</v>
      </c>
    </row>
    <row r="50" spans="1:4" hidden="1" x14ac:dyDescent="0.35">
      <c r="A50" s="1093" t="s">
        <v>13116</v>
      </c>
      <c r="B50" s="1154">
        <v>40000</v>
      </c>
      <c r="C50" s="1154">
        <v>40000</v>
      </c>
      <c r="D50" s="1005">
        <v>0</v>
      </c>
    </row>
    <row r="51" spans="1:4" hidden="1" x14ac:dyDescent="0.35">
      <c r="A51" s="1093" t="s">
        <v>164</v>
      </c>
      <c r="B51" s="1154">
        <v>7348</v>
      </c>
      <c r="C51" s="1154">
        <v>7348</v>
      </c>
      <c r="D51" s="1005">
        <v>0</v>
      </c>
    </row>
    <row r="52" spans="1:4" hidden="1" x14ac:dyDescent="0.35">
      <c r="A52" s="1093" t="s">
        <v>168</v>
      </c>
      <c r="B52" s="1154">
        <v>15425</v>
      </c>
      <c r="C52" s="1154">
        <v>15425</v>
      </c>
      <c r="D52" s="1099">
        <v>0</v>
      </c>
    </row>
    <row r="53" spans="1:4" hidden="1" x14ac:dyDescent="0.35">
      <c r="A53" s="995" t="s">
        <v>14480</v>
      </c>
      <c r="B53" s="1154">
        <v>232541</v>
      </c>
      <c r="C53" s="1154">
        <v>200000</v>
      </c>
      <c r="D53" s="1005">
        <v>32541</v>
      </c>
    </row>
    <row r="54" spans="1:4" hidden="1" x14ac:dyDescent="0.35">
      <c r="A54" s="1093" t="s">
        <v>8384</v>
      </c>
      <c r="B54" s="1154">
        <v>230208</v>
      </c>
      <c r="C54" s="1154">
        <v>200000</v>
      </c>
      <c r="D54" s="1005">
        <v>30208</v>
      </c>
    </row>
    <row r="55" spans="1:4" hidden="1" x14ac:dyDescent="0.35">
      <c r="A55" s="1093" t="s">
        <v>164</v>
      </c>
      <c r="B55" s="1154">
        <v>2333</v>
      </c>
      <c r="C55" s="1154"/>
      <c r="D55" s="1005">
        <v>2333</v>
      </c>
    </row>
    <row r="56" spans="1:4" hidden="1" x14ac:dyDescent="0.35">
      <c r="A56" s="995" t="s">
        <v>10284</v>
      </c>
      <c r="B56" s="1154">
        <v>1585166</v>
      </c>
      <c r="C56" s="1154">
        <v>1556673</v>
      </c>
      <c r="D56" s="1005">
        <v>28493</v>
      </c>
    </row>
    <row r="57" spans="1:4" hidden="1" x14ac:dyDescent="0.35">
      <c r="A57" s="995" t="s">
        <v>13098</v>
      </c>
      <c r="B57" s="1154">
        <v>10211146</v>
      </c>
      <c r="C57" s="1154">
        <v>10189464</v>
      </c>
      <c r="D57" s="1005">
        <v>21682</v>
      </c>
    </row>
    <row r="58" spans="1:4" hidden="1" x14ac:dyDescent="0.35">
      <c r="A58" s="995" t="s">
        <v>11</v>
      </c>
      <c r="B58" s="1154">
        <v>190221</v>
      </c>
      <c r="C58" s="1154">
        <v>171670</v>
      </c>
      <c r="D58" s="1005">
        <v>18551</v>
      </c>
    </row>
    <row r="59" spans="1:4" hidden="1" x14ac:dyDescent="0.35">
      <c r="A59" s="995" t="s">
        <v>9344</v>
      </c>
      <c r="B59" s="1154">
        <v>4450511</v>
      </c>
      <c r="C59" s="1154">
        <v>4442561</v>
      </c>
      <c r="D59" s="1005">
        <v>7950</v>
      </c>
    </row>
    <row r="60" spans="1:4" hidden="1" x14ac:dyDescent="0.35">
      <c r="A60" s="995" t="s">
        <v>11488</v>
      </c>
      <c r="B60" s="1154">
        <v>576715</v>
      </c>
      <c r="C60" s="1154">
        <v>569471</v>
      </c>
      <c r="D60" s="1005">
        <v>7244</v>
      </c>
    </row>
    <row r="61" spans="1:4" hidden="1" x14ac:dyDescent="0.35">
      <c r="A61" s="995" t="s">
        <v>12171</v>
      </c>
      <c r="B61" s="1154">
        <v>4325162</v>
      </c>
      <c r="C61" s="1154">
        <v>4318307</v>
      </c>
      <c r="D61" s="1005">
        <v>6855</v>
      </c>
    </row>
    <row r="62" spans="1:4" hidden="1" x14ac:dyDescent="0.35">
      <c r="A62" s="995" t="s">
        <v>14335</v>
      </c>
      <c r="B62" s="1154">
        <v>5871</v>
      </c>
      <c r="C62" s="1154"/>
      <c r="D62" s="1005">
        <v>5871</v>
      </c>
    </row>
    <row r="63" spans="1:4" hidden="1" x14ac:dyDescent="0.35">
      <c r="A63" s="1093" t="s">
        <v>166</v>
      </c>
      <c r="B63" s="1154">
        <v>5871</v>
      </c>
      <c r="C63" s="1154"/>
      <c r="D63" s="1099">
        <v>5871</v>
      </c>
    </row>
    <row r="64" spans="1:4" hidden="1" x14ac:dyDescent="0.35">
      <c r="A64" s="995" t="s">
        <v>8547</v>
      </c>
      <c r="B64" s="1154">
        <v>2892546</v>
      </c>
      <c r="C64" s="1154">
        <v>2892546</v>
      </c>
      <c r="D64" s="1005">
        <v>0</v>
      </c>
    </row>
    <row r="65" spans="1:4" hidden="1" x14ac:dyDescent="0.35">
      <c r="A65" s="995" t="s">
        <v>12211</v>
      </c>
      <c r="B65" s="1154">
        <v>110000</v>
      </c>
      <c r="C65" s="1154">
        <v>110000</v>
      </c>
      <c r="D65" s="1005">
        <v>0</v>
      </c>
    </row>
    <row r="66" spans="1:4" hidden="1" x14ac:dyDescent="0.35">
      <c r="A66" s="995" t="s">
        <v>10559</v>
      </c>
      <c r="B66" s="1154">
        <v>1846282</v>
      </c>
      <c r="C66" s="1154">
        <v>1846282</v>
      </c>
      <c r="D66" s="1005">
        <v>0</v>
      </c>
    </row>
    <row r="67" spans="1:4" hidden="1" x14ac:dyDescent="0.35">
      <c r="A67" s="995" t="s">
        <v>82</v>
      </c>
      <c r="B67" s="1154">
        <v>732794</v>
      </c>
      <c r="C67" s="1154">
        <v>732794</v>
      </c>
      <c r="D67" s="1005">
        <v>0</v>
      </c>
    </row>
    <row r="68" spans="1:4" hidden="1" x14ac:dyDescent="0.35">
      <c r="A68" s="995" t="s">
        <v>171</v>
      </c>
      <c r="B68" s="1154">
        <v>46541</v>
      </c>
      <c r="C68" s="1154">
        <v>46541</v>
      </c>
      <c r="D68" s="1005">
        <v>0</v>
      </c>
    </row>
    <row r="69" spans="1:4" hidden="1" x14ac:dyDescent="0.35">
      <c r="A69" s="995" t="s">
        <v>672</v>
      </c>
      <c r="B69" s="1154">
        <v>629934</v>
      </c>
      <c r="C69" s="1154">
        <v>629934</v>
      </c>
      <c r="D69" s="1005">
        <v>0</v>
      </c>
    </row>
    <row r="70" spans="1:4" hidden="1" x14ac:dyDescent="0.35">
      <c r="A70" s="995" t="s">
        <v>9757</v>
      </c>
      <c r="B70" s="1154">
        <v>6398047</v>
      </c>
      <c r="C70" s="1154">
        <v>6398047</v>
      </c>
      <c r="D70" s="1005">
        <v>0</v>
      </c>
    </row>
    <row r="71" spans="1:4" hidden="1" x14ac:dyDescent="0.35">
      <c r="A71" s="995" t="s">
        <v>464</v>
      </c>
      <c r="B71" s="1154">
        <v>3188510</v>
      </c>
      <c r="C71" s="1154">
        <v>3188510</v>
      </c>
      <c r="D71" s="1005">
        <v>0</v>
      </c>
    </row>
    <row r="72" spans="1:4" hidden="1" x14ac:dyDescent="0.35">
      <c r="A72" s="995" t="s">
        <v>11054</v>
      </c>
      <c r="B72" s="1154">
        <v>900642</v>
      </c>
      <c r="C72" s="1154">
        <v>900642</v>
      </c>
      <c r="D72" s="1005">
        <v>0</v>
      </c>
    </row>
    <row r="73" spans="1:4" hidden="1" x14ac:dyDescent="0.35">
      <c r="A73" s="995" t="s">
        <v>768</v>
      </c>
      <c r="B73" s="1154">
        <v>190145</v>
      </c>
      <c r="C73" s="1154">
        <v>190145</v>
      </c>
      <c r="D73" s="1005">
        <v>0</v>
      </c>
    </row>
    <row r="74" spans="1:4" s="1006" customFormat="1" hidden="1" x14ac:dyDescent="0.35">
      <c r="A74" s="995" t="s">
        <v>39</v>
      </c>
      <c r="B74" s="1154">
        <v>65000</v>
      </c>
      <c r="C74" s="1154">
        <v>65000</v>
      </c>
      <c r="D74" s="1005">
        <v>0</v>
      </c>
    </row>
    <row r="75" spans="1:4" hidden="1" x14ac:dyDescent="0.35">
      <c r="A75" s="995" t="s">
        <v>1086</v>
      </c>
      <c r="B75" s="1154">
        <v>88730</v>
      </c>
      <c r="C75" s="1154">
        <v>88730</v>
      </c>
      <c r="D75" s="1005">
        <v>0</v>
      </c>
    </row>
    <row r="76" spans="1:4" hidden="1" x14ac:dyDescent="0.35">
      <c r="A76" s="995" t="s">
        <v>394</v>
      </c>
      <c r="B76" s="1154">
        <v>51141</v>
      </c>
      <c r="C76" s="1154">
        <v>51141</v>
      </c>
      <c r="D76" s="1005">
        <v>0</v>
      </c>
    </row>
    <row r="77" spans="1:4" hidden="1" x14ac:dyDescent="0.35">
      <c r="A77" s="995" t="s">
        <v>1205</v>
      </c>
      <c r="B77" s="1154">
        <v>263340</v>
      </c>
      <c r="C77" s="1154">
        <v>263340</v>
      </c>
      <c r="D77" s="1005">
        <v>0</v>
      </c>
    </row>
    <row r="78" spans="1:4" hidden="1" x14ac:dyDescent="0.35">
      <c r="A78" s="995" t="s">
        <v>8864</v>
      </c>
      <c r="B78" s="1154">
        <v>2901296</v>
      </c>
      <c r="C78" s="1154">
        <v>2901296</v>
      </c>
      <c r="D78" s="1005">
        <v>0</v>
      </c>
    </row>
    <row r="79" spans="1:4" hidden="1" x14ac:dyDescent="0.35">
      <c r="A79" s="995" t="s">
        <v>1492</v>
      </c>
      <c r="B79" s="1154">
        <v>188750</v>
      </c>
      <c r="C79" s="1154">
        <v>188750</v>
      </c>
      <c r="D79" s="1005">
        <v>0</v>
      </c>
    </row>
    <row r="80" spans="1:4" hidden="1" x14ac:dyDescent="0.35">
      <c r="A80" s="995" t="s">
        <v>1399</v>
      </c>
      <c r="B80" s="1154">
        <v>26199453</v>
      </c>
      <c r="C80" s="1154">
        <v>26199453</v>
      </c>
      <c r="D80" s="1005">
        <v>0</v>
      </c>
    </row>
    <row r="81" spans="1:4" hidden="1" x14ac:dyDescent="0.35">
      <c r="A81" s="995" t="s">
        <v>33</v>
      </c>
      <c r="B81" s="1154">
        <v>569111</v>
      </c>
      <c r="C81" s="1154">
        <v>569111</v>
      </c>
      <c r="D81" s="1005">
        <v>0</v>
      </c>
    </row>
    <row r="82" spans="1:4" hidden="1" x14ac:dyDescent="0.35">
      <c r="A82" s="995" t="s">
        <v>10564</v>
      </c>
      <c r="B82" s="1154">
        <v>21004486</v>
      </c>
      <c r="C82" s="1154">
        <v>21004486</v>
      </c>
      <c r="D82" s="1005">
        <v>0</v>
      </c>
    </row>
    <row r="83" spans="1:4" hidden="1" x14ac:dyDescent="0.35">
      <c r="A83" s="995" t="s">
        <v>1806</v>
      </c>
      <c r="B83" s="1154">
        <v>4800</v>
      </c>
      <c r="C83" s="1154">
        <v>4800</v>
      </c>
      <c r="D83" s="1005">
        <v>0</v>
      </c>
    </row>
    <row r="84" spans="1:4" hidden="1" x14ac:dyDescent="0.35">
      <c r="A84" s="995" t="s">
        <v>11586</v>
      </c>
      <c r="B84" s="1154">
        <v>1897732</v>
      </c>
      <c r="C84" s="1154">
        <v>1897732</v>
      </c>
      <c r="D84" s="1005">
        <v>0</v>
      </c>
    </row>
    <row r="85" spans="1:4" hidden="1" x14ac:dyDescent="0.35">
      <c r="A85" s="995" t="s">
        <v>1690</v>
      </c>
      <c r="B85" s="1154">
        <v>13508</v>
      </c>
      <c r="C85" s="1154">
        <v>13508</v>
      </c>
      <c r="D85" s="1005">
        <v>0</v>
      </c>
    </row>
    <row r="86" spans="1:4" hidden="1" x14ac:dyDescent="0.35">
      <c r="A86" s="995" t="s">
        <v>1398</v>
      </c>
      <c r="B86" s="1154">
        <v>54635</v>
      </c>
      <c r="C86" s="1154">
        <v>54635</v>
      </c>
      <c r="D86" s="1005">
        <v>0</v>
      </c>
    </row>
    <row r="87" spans="1:4" hidden="1" x14ac:dyDescent="0.35">
      <c r="A87" s="995" t="s">
        <v>2022</v>
      </c>
      <c r="B87" s="1154">
        <v>290962</v>
      </c>
      <c r="C87" s="1154">
        <v>290962</v>
      </c>
      <c r="D87" s="1005">
        <v>0</v>
      </c>
    </row>
    <row r="88" spans="1:4" hidden="1" x14ac:dyDescent="0.35">
      <c r="A88" s="995" t="s">
        <v>2270</v>
      </c>
      <c r="B88" s="1154">
        <v>166908</v>
      </c>
      <c r="C88" s="1154">
        <v>166908</v>
      </c>
      <c r="D88" s="1005">
        <v>0</v>
      </c>
    </row>
    <row r="89" spans="1:4" hidden="1" x14ac:dyDescent="0.35">
      <c r="A89" s="995" t="s">
        <v>32</v>
      </c>
      <c r="B89" s="1154">
        <v>327433</v>
      </c>
      <c r="C89" s="1154">
        <v>327433</v>
      </c>
      <c r="D89" s="1005">
        <v>0</v>
      </c>
    </row>
    <row r="90" spans="1:4" hidden="1" x14ac:dyDescent="0.35">
      <c r="A90" s="995" t="s">
        <v>13297</v>
      </c>
      <c r="B90" s="1154">
        <v>194222</v>
      </c>
      <c r="C90" s="1154">
        <v>194222</v>
      </c>
      <c r="D90" s="1005">
        <v>0</v>
      </c>
    </row>
    <row r="91" spans="1:4" hidden="1" x14ac:dyDescent="0.35">
      <c r="A91" s="1093" t="s">
        <v>13116</v>
      </c>
      <c r="B91" s="1154">
        <v>7000</v>
      </c>
      <c r="C91" s="1154">
        <v>7000</v>
      </c>
      <c r="D91" s="1005">
        <v>0</v>
      </c>
    </row>
    <row r="92" spans="1:4" hidden="1" x14ac:dyDescent="0.35">
      <c r="A92" s="1093" t="s">
        <v>10472</v>
      </c>
      <c r="B92" s="1154">
        <v>187222</v>
      </c>
      <c r="C92" s="1154">
        <v>187222</v>
      </c>
      <c r="D92" s="1005">
        <v>0</v>
      </c>
    </row>
    <row r="93" spans="1:4" hidden="1" x14ac:dyDescent="0.35">
      <c r="A93" s="995" t="s">
        <v>2042</v>
      </c>
      <c r="B93" s="1154">
        <v>91259</v>
      </c>
      <c r="C93" s="1154">
        <v>91259</v>
      </c>
      <c r="D93" s="1005">
        <v>0</v>
      </c>
    </row>
    <row r="94" spans="1:4" hidden="1" x14ac:dyDescent="0.35">
      <c r="A94" s="995" t="s">
        <v>8068</v>
      </c>
      <c r="B94" s="1154">
        <v>142848</v>
      </c>
      <c r="C94" s="1154">
        <v>142848</v>
      </c>
      <c r="D94" s="1005">
        <v>0</v>
      </c>
    </row>
    <row r="95" spans="1:4" hidden="1" x14ac:dyDescent="0.35">
      <c r="A95" s="995" t="s">
        <v>2262</v>
      </c>
      <c r="B95" s="1154">
        <v>81323</v>
      </c>
      <c r="C95" s="1154">
        <v>81323</v>
      </c>
      <c r="D95" s="1005">
        <v>0</v>
      </c>
    </row>
    <row r="96" spans="1:4" hidden="1" x14ac:dyDescent="0.35">
      <c r="A96" s="995" t="s">
        <v>8645</v>
      </c>
      <c r="B96" s="1154">
        <v>11292323</v>
      </c>
      <c r="C96" s="1154">
        <v>11292323</v>
      </c>
      <c r="D96" s="1005">
        <v>0</v>
      </c>
    </row>
    <row r="97" spans="1:4" hidden="1" x14ac:dyDescent="0.35">
      <c r="A97" s="995" t="s">
        <v>2403</v>
      </c>
      <c r="B97" s="1154">
        <v>907</v>
      </c>
      <c r="C97" s="1154">
        <v>907</v>
      </c>
      <c r="D97" s="1005">
        <v>0</v>
      </c>
    </row>
    <row r="98" spans="1:4" hidden="1" x14ac:dyDescent="0.35">
      <c r="A98" s="995" t="s">
        <v>9495</v>
      </c>
      <c r="B98" s="1154">
        <v>69638</v>
      </c>
      <c r="C98" s="1154">
        <v>69638</v>
      </c>
      <c r="D98" s="1005">
        <v>0</v>
      </c>
    </row>
    <row r="99" spans="1:4" hidden="1" x14ac:dyDescent="0.35">
      <c r="A99" s="995" t="s">
        <v>2547</v>
      </c>
      <c r="B99" s="1154">
        <v>42578</v>
      </c>
      <c r="C99" s="1154">
        <v>42578</v>
      </c>
      <c r="D99" s="1005">
        <v>0</v>
      </c>
    </row>
    <row r="100" spans="1:4" hidden="1" x14ac:dyDescent="0.35">
      <c r="A100" s="995" t="s">
        <v>12251</v>
      </c>
      <c r="B100" s="1154">
        <v>1278570</v>
      </c>
      <c r="C100" s="1154">
        <v>1278570</v>
      </c>
      <c r="D100" s="1005">
        <v>0</v>
      </c>
    </row>
    <row r="101" spans="1:4" hidden="1" x14ac:dyDescent="0.35">
      <c r="A101" s="995" t="s">
        <v>2651</v>
      </c>
      <c r="B101" s="1154">
        <v>9647104</v>
      </c>
      <c r="C101" s="1154">
        <v>9647104</v>
      </c>
      <c r="D101" s="1005">
        <v>0</v>
      </c>
    </row>
    <row r="102" spans="1:4" hidden="1" x14ac:dyDescent="0.35">
      <c r="A102" s="995" t="s">
        <v>10459</v>
      </c>
      <c r="B102" s="1154">
        <v>1683705</v>
      </c>
      <c r="C102" s="1154">
        <v>1683705</v>
      </c>
      <c r="D102" s="1005">
        <v>0</v>
      </c>
    </row>
    <row r="103" spans="1:4" hidden="1" x14ac:dyDescent="0.35">
      <c r="A103" s="995" t="s">
        <v>2318</v>
      </c>
      <c r="B103" s="1154">
        <v>39773</v>
      </c>
      <c r="C103" s="1154">
        <v>39773</v>
      </c>
      <c r="D103" s="1005">
        <v>0</v>
      </c>
    </row>
    <row r="104" spans="1:4" hidden="1" x14ac:dyDescent="0.35">
      <c r="A104" s="995" t="s">
        <v>2093</v>
      </c>
      <c r="B104" s="1154">
        <v>148869</v>
      </c>
      <c r="C104" s="1154">
        <v>148869</v>
      </c>
      <c r="D104" s="1005">
        <v>0</v>
      </c>
    </row>
    <row r="105" spans="1:4" hidden="1" x14ac:dyDescent="0.35">
      <c r="A105" s="995" t="s">
        <v>3383</v>
      </c>
      <c r="B105" s="1154">
        <v>4145</v>
      </c>
      <c r="C105" s="1154">
        <v>4145</v>
      </c>
      <c r="D105" s="1005">
        <v>0</v>
      </c>
    </row>
    <row r="106" spans="1:4" hidden="1" x14ac:dyDescent="0.35">
      <c r="A106" s="995" t="s">
        <v>1396</v>
      </c>
      <c r="B106" s="1154">
        <v>3227014</v>
      </c>
      <c r="C106" s="1154">
        <v>3227014</v>
      </c>
      <c r="D106" s="1005">
        <v>0</v>
      </c>
    </row>
    <row r="107" spans="1:4" hidden="1" x14ac:dyDescent="0.35">
      <c r="A107" s="995" t="s">
        <v>3400</v>
      </c>
      <c r="B107" s="1154">
        <v>25920</v>
      </c>
      <c r="C107" s="1154">
        <v>25920</v>
      </c>
      <c r="D107" s="1005">
        <v>0</v>
      </c>
    </row>
    <row r="108" spans="1:4" hidden="1" x14ac:dyDescent="0.35">
      <c r="A108" s="995" t="s">
        <v>11249</v>
      </c>
      <c r="B108" s="1154">
        <v>34476</v>
      </c>
      <c r="C108" s="1154">
        <v>34476</v>
      </c>
      <c r="D108" s="1005">
        <v>0</v>
      </c>
    </row>
    <row r="109" spans="1:4" hidden="1" x14ac:dyDescent="0.35">
      <c r="A109" s="995" t="s">
        <v>3621</v>
      </c>
      <c r="B109" s="1154">
        <v>1205380</v>
      </c>
      <c r="C109" s="1154">
        <v>1205380</v>
      </c>
      <c r="D109" s="1005">
        <v>0</v>
      </c>
    </row>
    <row r="110" spans="1:4" hidden="1" x14ac:dyDescent="0.35">
      <c r="A110" s="995" t="s">
        <v>11864</v>
      </c>
      <c r="B110" s="1154">
        <v>19281345</v>
      </c>
      <c r="C110" s="1154">
        <v>19281345</v>
      </c>
      <c r="D110" s="1005">
        <v>0</v>
      </c>
    </row>
    <row r="111" spans="1:4" hidden="1" x14ac:dyDescent="0.35">
      <c r="A111" s="995" t="s">
        <v>1675</v>
      </c>
      <c r="B111" s="1154">
        <v>155133</v>
      </c>
      <c r="C111" s="1154">
        <v>155133</v>
      </c>
      <c r="D111" s="1005">
        <v>0</v>
      </c>
    </row>
    <row r="112" spans="1:4" hidden="1" x14ac:dyDescent="0.35">
      <c r="A112" s="995" t="s">
        <v>1202</v>
      </c>
      <c r="B112" s="1154">
        <v>59350</v>
      </c>
      <c r="C112" s="1154">
        <v>59350</v>
      </c>
      <c r="D112" s="1005">
        <v>0</v>
      </c>
    </row>
    <row r="113" spans="1:4" hidden="1" x14ac:dyDescent="0.35">
      <c r="A113" s="995" t="s">
        <v>18</v>
      </c>
      <c r="B113" s="1154">
        <v>150590</v>
      </c>
      <c r="C113" s="1154">
        <v>150590</v>
      </c>
      <c r="D113" s="1005">
        <v>0</v>
      </c>
    </row>
    <row r="114" spans="1:4" hidden="1" x14ac:dyDescent="0.35">
      <c r="A114" s="995" t="s">
        <v>130</v>
      </c>
      <c r="B114" s="1154">
        <v>624947</v>
      </c>
      <c r="C114" s="1154">
        <v>624947</v>
      </c>
      <c r="D114" s="1005">
        <v>0</v>
      </c>
    </row>
    <row r="115" spans="1:4" hidden="1" x14ac:dyDescent="0.35">
      <c r="A115" s="995" t="s">
        <v>4720</v>
      </c>
      <c r="B115" s="1154">
        <v>644100</v>
      </c>
      <c r="C115" s="1154">
        <v>644100</v>
      </c>
      <c r="D115" s="1005">
        <v>0</v>
      </c>
    </row>
    <row r="116" spans="1:4" hidden="1" x14ac:dyDescent="0.35">
      <c r="A116" s="995" t="s">
        <v>160</v>
      </c>
      <c r="B116" s="1154">
        <v>7375</v>
      </c>
      <c r="C116" s="1154">
        <v>7375</v>
      </c>
      <c r="D116" s="1005">
        <v>0</v>
      </c>
    </row>
    <row r="117" spans="1:4" hidden="1" x14ac:dyDescent="0.35">
      <c r="A117" s="995" t="s">
        <v>4883</v>
      </c>
      <c r="B117" s="1154">
        <v>262657</v>
      </c>
      <c r="C117" s="1154">
        <v>262657</v>
      </c>
      <c r="D117" s="1005">
        <v>0</v>
      </c>
    </row>
    <row r="118" spans="1:4" hidden="1" x14ac:dyDescent="0.35">
      <c r="A118" s="995" t="s">
        <v>13279</v>
      </c>
      <c r="B118" s="1154">
        <v>168000</v>
      </c>
      <c r="C118" s="1154">
        <v>168000</v>
      </c>
      <c r="D118" s="1005">
        <v>0</v>
      </c>
    </row>
    <row r="119" spans="1:4" hidden="1" x14ac:dyDescent="0.35">
      <c r="A119" s="995" t="s">
        <v>5051</v>
      </c>
      <c r="B119" s="1154">
        <v>206944</v>
      </c>
      <c r="C119" s="1154">
        <v>206944</v>
      </c>
      <c r="D119" s="1005">
        <v>0</v>
      </c>
    </row>
    <row r="120" spans="1:4" x14ac:dyDescent="0.35">
      <c r="A120" s="995" t="s">
        <v>13938</v>
      </c>
      <c r="B120" s="1154">
        <v>9340</v>
      </c>
      <c r="C120" s="1154">
        <v>9340</v>
      </c>
      <c r="D120" s="1005">
        <v>0</v>
      </c>
    </row>
    <row r="121" spans="1:4" x14ac:dyDescent="0.35">
      <c r="A121" s="1093" t="s">
        <v>8384</v>
      </c>
      <c r="B121" s="1154">
        <v>9340</v>
      </c>
      <c r="C121" s="1154">
        <v>9340</v>
      </c>
      <c r="D121" s="1005">
        <v>0</v>
      </c>
    </row>
    <row r="122" spans="1:4" x14ac:dyDescent="0.35">
      <c r="A122" s="995" t="s">
        <v>4813</v>
      </c>
      <c r="B122" s="1154">
        <v>15712</v>
      </c>
      <c r="C122" s="1154">
        <v>15712</v>
      </c>
      <c r="D122" s="1005">
        <v>0</v>
      </c>
    </row>
    <row r="123" spans="1:4" x14ac:dyDescent="0.35">
      <c r="A123" s="995" t="s">
        <v>2932</v>
      </c>
      <c r="B123" s="1154">
        <v>6628809</v>
      </c>
      <c r="C123" s="1154">
        <v>6628809</v>
      </c>
      <c r="D123" s="1005">
        <v>0</v>
      </c>
    </row>
    <row r="124" spans="1:4" x14ac:dyDescent="0.35">
      <c r="A124" s="995" t="s">
        <v>5226</v>
      </c>
      <c r="B124" s="1154">
        <v>862774</v>
      </c>
      <c r="C124" s="1154">
        <v>862774</v>
      </c>
      <c r="D124" s="1005">
        <v>0</v>
      </c>
    </row>
    <row r="125" spans="1:4" x14ac:dyDescent="0.35">
      <c r="A125" s="995" t="s">
        <v>8034</v>
      </c>
      <c r="B125" s="1154">
        <v>11932427</v>
      </c>
      <c r="C125" s="1154">
        <v>11932427</v>
      </c>
      <c r="D125" s="1005">
        <v>0</v>
      </c>
    </row>
    <row r="126" spans="1:4" x14ac:dyDescent="0.35">
      <c r="A126" s="995" t="s">
        <v>5319</v>
      </c>
      <c r="B126" s="1154">
        <v>52679</v>
      </c>
      <c r="C126" s="1154">
        <v>52679</v>
      </c>
      <c r="D126" s="1005">
        <v>0</v>
      </c>
    </row>
    <row r="127" spans="1:4" x14ac:dyDescent="0.35">
      <c r="A127" s="995" t="s">
        <v>8329</v>
      </c>
      <c r="B127" s="1154">
        <v>6661900</v>
      </c>
      <c r="C127" s="1154">
        <v>6661900</v>
      </c>
      <c r="D127" s="1005">
        <v>0</v>
      </c>
    </row>
    <row r="128" spans="1:4" x14ac:dyDescent="0.35">
      <c r="A128" s="995" t="s">
        <v>5547</v>
      </c>
      <c r="B128" s="1154">
        <v>202398</v>
      </c>
      <c r="C128" s="1154">
        <v>202398</v>
      </c>
      <c r="D128" s="1005">
        <v>0</v>
      </c>
    </row>
    <row r="129" spans="1:4" x14ac:dyDescent="0.35">
      <c r="A129" s="995" t="s">
        <v>8521</v>
      </c>
      <c r="B129" s="1154">
        <v>235522</v>
      </c>
      <c r="C129" s="1154">
        <v>235522</v>
      </c>
      <c r="D129" s="1005">
        <v>0</v>
      </c>
    </row>
    <row r="130" spans="1:4" x14ac:dyDescent="0.35">
      <c r="A130" s="995" t="s">
        <v>5708</v>
      </c>
      <c r="B130" s="1154">
        <v>189460</v>
      </c>
      <c r="C130" s="1154">
        <v>189460</v>
      </c>
      <c r="D130" s="1005">
        <v>0</v>
      </c>
    </row>
    <row r="131" spans="1:4" x14ac:dyDescent="0.35">
      <c r="A131" s="995" t="s">
        <v>8856</v>
      </c>
      <c r="B131" s="1154">
        <v>1899307</v>
      </c>
      <c r="C131" s="1154">
        <v>1899307</v>
      </c>
      <c r="D131" s="1005">
        <v>0</v>
      </c>
    </row>
    <row r="132" spans="1:4" x14ac:dyDescent="0.35">
      <c r="A132" s="995" t="s">
        <v>5719</v>
      </c>
      <c r="B132" s="1154">
        <v>271758</v>
      </c>
      <c r="C132" s="1154">
        <v>271758</v>
      </c>
      <c r="D132" s="1005">
        <v>0</v>
      </c>
    </row>
    <row r="133" spans="1:4" x14ac:dyDescent="0.35">
      <c r="A133" s="995" t="s">
        <v>9397</v>
      </c>
      <c r="B133" s="1154">
        <v>1080276</v>
      </c>
      <c r="C133" s="1154">
        <v>1080276</v>
      </c>
      <c r="D133" s="1005">
        <v>0</v>
      </c>
    </row>
    <row r="134" spans="1:4" x14ac:dyDescent="0.35">
      <c r="A134" s="995" t="s">
        <v>5728</v>
      </c>
      <c r="B134" s="1154">
        <v>20800</v>
      </c>
      <c r="C134" s="1154">
        <v>20800</v>
      </c>
      <c r="D134" s="1005">
        <v>0</v>
      </c>
    </row>
    <row r="135" spans="1:4" x14ac:dyDescent="0.35">
      <c r="A135" s="995" t="s">
        <v>9649</v>
      </c>
      <c r="B135" s="1154">
        <v>2984053</v>
      </c>
      <c r="C135" s="1154">
        <v>2984053</v>
      </c>
      <c r="D135" s="1005">
        <v>0</v>
      </c>
    </row>
    <row r="136" spans="1:4" x14ac:dyDescent="0.35">
      <c r="A136" s="995" t="s">
        <v>5810</v>
      </c>
      <c r="B136" s="1154">
        <v>317719</v>
      </c>
      <c r="C136" s="1154">
        <v>317719</v>
      </c>
      <c r="D136" s="1005">
        <v>0</v>
      </c>
    </row>
    <row r="137" spans="1:4" x14ac:dyDescent="0.35">
      <c r="A137" s="995" t="s">
        <v>9955</v>
      </c>
      <c r="B137" s="1154">
        <v>385571</v>
      </c>
      <c r="C137" s="1154">
        <v>385571</v>
      </c>
      <c r="D137" s="1005">
        <v>0</v>
      </c>
    </row>
    <row r="138" spans="1:4" x14ac:dyDescent="0.35">
      <c r="A138" s="995" t="s">
        <v>6102</v>
      </c>
      <c r="B138" s="1154">
        <v>126398</v>
      </c>
      <c r="C138" s="1154">
        <v>126398</v>
      </c>
      <c r="D138" s="1005">
        <v>0</v>
      </c>
    </row>
    <row r="139" spans="1:4" x14ac:dyDescent="0.35">
      <c r="A139" s="995" t="s">
        <v>10139</v>
      </c>
      <c r="B139" s="1154">
        <v>2384019</v>
      </c>
      <c r="C139" s="1154">
        <v>2384019</v>
      </c>
      <c r="D139" s="1005">
        <v>0</v>
      </c>
    </row>
    <row r="140" spans="1:4" x14ac:dyDescent="0.35">
      <c r="A140" s="995" t="s">
        <v>6247</v>
      </c>
      <c r="B140" s="1154">
        <v>64600</v>
      </c>
      <c r="C140" s="1154">
        <v>64600</v>
      </c>
      <c r="D140" s="1005">
        <v>0</v>
      </c>
    </row>
    <row r="141" spans="1:4" x14ac:dyDescent="0.35">
      <c r="A141" s="995" t="s">
        <v>2226</v>
      </c>
      <c r="B141" s="1154">
        <v>381380</v>
      </c>
      <c r="C141" s="1154">
        <v>381380</v>
      </c>
      <c r="D141" s="1005">
        <v>0</v>
      </c>
    </row>
    <row r="142" spans="1:4" x14ac:dyDescent="0.35">
      <c r="A142" s="995" t="s">
        <v>6407</v>
      </c>
      <c r="B142" s="1154">
        <v>959942</v>
      </c>
      <c r="C142" s="1154">
        <v>959942</v>
      </c>
      <c r="D142" s="1005">
        <v>0</v>
      </c>
    </row>
    <row r="143" spans="1:4" x14ac:dyDescent="0.35">
      <c r="A143" s="995" t="s">
        <v>10220</v>
      </c>
      <c r="B143" s="1154">
        <v>12621108</v>
      </c>
      <c r="C143" s="1154">
        <v>12621108</v>
      </c>
      <c r="D143" s="1005">
        <v>0</v>
      </c>
    </row>
    <row r="144" spans="1:4" x14ac:dyDescent="0.35">
      <c r="A144" s="995" t="s">
        <v>6505</v>
      </c>
      <c r="B144" s="1154">
        <v>74613</v>
      </c>
      <c r="C144" s="1154">
        <v>74613</v>
      </c>
      <c r="D144" s="1005">
        <v>0</v>
      </c>
    </row>
    <row r="145" spans="1:4" x14ac:dyDescent="0.35">
      <c r="A145" s="995" t="s">
        <v>7801</v>
      </c>
      <c r="B145" s="1154">
        <v>1072490</v>
      </c>
      <c r="C145" s="1154">
        <v>1072490</v>
      </c>
      <c r="D145" s="1005">
        <v>0</v>
      </c>
    </row>
    <row r="146" spans="1:4" x14ac:dyDescent="0.35">
      <c r="A146" s="995" t="s">
        <v>6506</v>
      </c>
      <c r="B146" s="1154">
        <v>798186</v>
      </c>
      <c r="C146" s="1154">
        <v>798186</v>
      </c>
      <c r="D146" s="1005">
        <v>0</v>
      </c>
    </row>
    <row r="147" spans="1:4" x14ac:dyDescent="0.35">
      <c r="A147" s="995" t="s">
        <v>10892</v>
      </c>
      <c r="B147" s="1154">
        <v>79935</v>
      </c>
      <c r="C147" s="1154">
        <v>79935</v>
      </c>
      <c r="D147" s="1005">
        <v>0</v>
      </c>
    </row>
    <row r="148" spans="1:4" x14ac:dyDescent="0.35">
      <c r="A148" s="995" t="s">
        <v>6509</v>
      </c>
      <c r="B148" s="1154">
        <v>1741940</v>
      </c>
      <c r="C148" s="1154">
        <v>1741940</v>
      </c>
      <c r="D148" s="1005">
        <v>0</v>
      </c>
    </row>
    <row r="149" spans="1:4" x14ac:dyDescent="0.35">
      <c r="A149" s="995" t="s">
        <v>10367</v>
      </c>
      <c r="B149" s="1154">
        <v>1329980</v>
      </c>
      <c r="C149" s="1154">
        <v>1329980</v>
      </c>
      <c r="D149" s="1005">
        <v>0</v>
      </c>
    </row>
    <row r="150" spans="1:4" x14ac:dyDescent="0.35">
      <c r="A150" s="995" t="s">
        <v>6718</v>
      </c>
      <c r="B150" s="1154">
        <v>270400</v>
      </c>
      <c r="C150" s="1154">
        <v>270400</v>
      </c>
      <c r="D150" s="1005">
        <v>0</v>
      </c>
    </row>
    <row r="151" spans="1:4" x14ac:dyDescent="0.35">
      <c r="A151" s="995" t="s">
        <v>10986</v>
      </c>
      <c r="B151" s="1154">
        <v>69890</v>
      </c>
      <c r="C151" s="1154">
        <v>69890</v>
      </c>
      <c r="D151" s="1005">
        <v>0</v>
      </c>
    </row>
    <row r="152" spans="1:4" x14ac:dyDescent="0.35">
      <c r="A152" s="995" t="s">
        <v>6953</v>
      </c>
      <c r="B152" s="1154">
        <v>975613</v>
      </c>
      <c r="C152" s="1154">
        <v>975613</v>
      </c>
      <c r="D152" s="1005">
        <v>0</v>
      </c>
    </row>
    <row r="153" spans="1:4" x14ac:dyDescent="0.35">
      <c r="A153" s="995" t="s">
        <v>1804</v>
      </c>
      <c r="B153" s="1154">
        <v>236720</v>
      </c>
      <c r="C153" s="1154">
        <v>236720</v>
      </c>
      <c r="D153" s="1005">
        <v>0</v>
      </c>
    </row>
    <row r="154" spans="1:4" x14ac:dyDescent="0.35">
      <c r="A154" s="995" t="s">
        <v>3945</v>
      </c>
      <c r="B154" s="1154">
        <v>514945</v>
      </c>
      <c r="C154" s="1154">
        <v>514945</v>
      </c>
      <c r="D154" s="1005">
        <v>0</v>
      </c>
    </row>
    <row r="155" spans="1:4" x14ac:dyDescent="0.35">
      <c r="A155" s="995" t="s">
        <v>11685</v>
      </c>
      <c r="B155" s="1154">
        <v>62941</v>
      </c>
      <c r="C155" s="1154">
        <v>62941</v>
      </c>
      <c r="D155" s="1005">
        <v>0</v>
      </c>
    </row>
    <row r="156" spans="1:4" x14ac:dyDescent="0.35">
      <c r="A156" s="995" t="s">
        <v>7065</v>
      </c>
      <c r="B156" s="1154">
        <v>1567993</v>
      </c>
      <c r="C156" s="1154">
        <v>1567993</v>
      </c>
      <c r="D156" s="1005">
        <v>0</v>
      </c>
    </row>
    <row r="157" spans="1:4" x14ac:dyDescent="0.35">
      <c r="A157" s="995" t="s">
        <v>2088</v>
      </c>
      <c r="B157" s="1154">
        <v>64441</v>
      </c>
      <c r="C157" s="1154">
        <v>64441</v>
      </c>
      <c r="D157" s="1005">
        <v>0</v>
      </c>
    </row>
    <row r="158" spans="1:4" x14ac:dyDescent="0.35">
      <c r="A158" s="995" t="s">
        <v>12048</v>
      </c>
      <c r="B158" s="1154">
        <v>95402</v>
      </c>
      <c r="C158" s="1154">
        <v>95402</v>
      </c>
      <c r="D158" s="1005">
        <v>0</v>
      </c>
    </row>
    <row r="159" spans="1:4" x14ac:dyDescent="0.35">
      <c r="A159" s="995" t="s">
        <v>10110</v>
      </c>
      <c r="B159" s="1154">
        <v>80000</v>
      </c>
      <c r="C159" s="1154">
        <v>80000</v>
      </c>
      <c r="D159" s="1005">
        <v>0</v>
      </c>
    </row>
    <row r="160" spans="1:4" x14ac:dyDescent="0.35">
      <c r="A160" s="995" t="s">
        <v>2786</v>
      </c>
      <c r="B160" s="1154">
        <v>4910436</v>
      </c>
      <c r="C160" s="1154">
        <v>4910436</v>
      </c>
      <c r="D160" s="1005">
        <v>0</v>
      </c>
    </row>
    <row r="161" spans="1:4" x14ac:dyDescent="0.35">
      <c r="A161" s="995" t="s">
        <v>962</v>
      </c>
      <c r="B161" s="1154">
        <v>144342</v>
      </c>
      <c r="C161" s="1154">
        <v>144342</v>
      </c>
      <c r="D161" s="1005">
        <v>0</v>
      </c>
    </row>
    <row r="162" spans="1:4" x14ac:dyDescent="0.35">
      <c r="A162" s="995" t="s">
        <v>40</v>
      </c>
      <c r="B162" s="1154">
        <v>4949540</v>
      </c>
      <c r="C162" s="1154">
        <v>4949540</v>
      </c>
      <c r="D162" s="1005">
        <v>0</v>
      </c>
    </row>
    <row r="163" spans="1:4" x14ac:dyDescent="0.35">
      <c r="A163" s="995" t="s">
        <v>12774</v>
      </c>
      <c r="B163" s="1154">
        <v>285639</v>
      </c>
      <c r="C163" s="1154">
        <v>285639</v>
      </c>
      <c r="D163" s="1005">
        <v>0</v>
      </c>
    </row>
    <row r="164" spans="1:4" x14ac:dyDescent="0.35">
      <c r="A164" s="995" t="s">
        <v>37</v>
      </c>
      <c r="B164" s="1154">
        <v>74360</v>
      </c>
      <c r="C164" s="1154">
        <v>74360</v>
      </c>
      <c r="D164" s="1005">
        <v>0</v>
      </c>
    </row>
    <row r="165" spans="1:4" x14ac:dyDescent="0.35">
      <c r="A165" s="995" t="s">
        <v>1214</v>
      </c>
      <c r="B165" s="1154">
        <v>258956</v>
      </c>
      <c r="C165" s="1154">
        <v>258956</v>
      </c>
      <c r="D165" s="1005">
        <v>0</v>
      </c>
    </row>
    <row r="166" spans="1:4" x14ac:dyDescent="0.35">
      <c r="A166" s="995" t="s">
        <v>7110</v>
      </c>
      <c r="B166" s="1154">
        <v>565282</v>
      </c>
      <c r="C166" s="1154">
        <v>565282</v>
      </c>
      <c r="D166" s="1005">
        <v>0</v>
      </c>
    </row>
    <row r="167" spans="1:4" x14ac:dyDescent="0.35">
      <c r="A167" s="995" t="s">
        <v>44</v>
      </c>
      <c r="B167" s="1154">
        <v>10000</v>
      </c>
      <c r="C167" s="1154">
        <v>10000</v>
      </c>
      <c r="D167" s="1005">
        <v>0</v>
      </c>
    </row>
    <row r="168" spans="1:4" x14ac:dyDescent="0.35">
      <c r="A168" s="995" t="s">
        <v>7553</v>
      </c>
      <c r="B168" s="1154">
        <v>1012779</v>
      </c>
      <c r="C168" s="1154">
        <v>1012779</v>
      </c>
      <c r="D168" s="1005">
        <v>0</v>
      </c>
    </row>
    <row r="169" spans="1:4" x14ac:dyDescent="0.35">
      <c r="A169" s="995" t="s">
        <v>38</v>
      </c>
      <c r="B169" s="1154">
        <v>110704</v>
      </c>
      <c r="C169" s="1154">
        <v>110704</v>
      </c>
      <c r="D169" s="1005">
        <v>0</v>
      </c>
    </row>
    <row r="170" spans="1:4" x14ac:dyDescent="0.35">
      <c r="A170" s="995" t="s">
        <v>6516</v>
      </c>
      <c r="B170" s="1154">
        <v>1058091</v>
      </c>
      <c r="C170" s="1154">
        <v>1058091</v>
      </c>
      <c r="D170" s="1005">
        <v>0</v>
      </c>
    </row>
    <row r="171" spans="1:4" x14ac:dyDescent="0.35">
      <c r="A171" s="995" t="s">
        <v>13455</v>
      </c>
      <c r="B171" s="1154">
        <v>260520</v>
      </c>
      <c r="C171" s="1154">
        <v>260520</v>
      </c>
      <c r="D171" s="1005">
        <v>0</v>
      </c>
    </row>
    <row r="172" spans="1:4" x14ac:dyDescent="0.35">
      <c r="A172" s="1093" t="s">
        <v>8384</v>
      </c>
      <c r="B172" s="1154">
        <v>260520</v>
      </c>
      <c r="C172" s="1154">
        <v>260520</v>
      </c>
      <c r="D172" s="1005">
        <v>0</v>
      </c>
    </row>
    <row r="173" spans="1:4" x14ac:dyDescent="0.35">
      <c r="A173" s="995" t="s">
        <v>7124</v>
      </c>
      <c r="B173" s="1154"/>
      <c r="C173" s="1154"/>
      <c r="D173" s="1005">
        <v>0</v>
      </c>
    </row>
    <row r="174" spans="1:4" x14ac:dyDescent="0.35">
      <c r="A174" s="995" t="s">
        <v>36</v>
      </c>
      <c r="B174" s="1154">
        <v>11281</v>
      </c>
      <c r="C174" s="1154">
        <v>11281</v>
      </c>
      <c r="D174" s="1005">
        <v>0</v>
      </c>
    </row>
    <row r="175" spans="1:4" x14ac:dyDescent="0.35">
      <c r="A175" s="995" t="s">
        <v>6645</v>
      </c>
      <c r="B175" s="1154"/>
      <c r="C175" s="1154"/>
      <c r="D175" s="1005">
        <v>0</v>
      </c>
    </row>
    <row r="176" spans="1:4" x14ac:dyDescent="0.35">
      <c r="A176" s="995" t="s">
        <v>13639</v>
      </c>
      <c r="B176" s="1154">
        <v>69559</v>
      </c>
      <c r="C176" s="1154">
        <v>69559</v>
      </c>
      <c r="D176" s="1005">
        <v>0</v>
      </c>
    </row>
    <row r="177" spans="1:4" x14ac:dyDescent="0.35">
      <c r="A177" s="995" t="s">
        <v>7728</v>
      </c>
      <c r="B177" s="1154">
        <v>221361</v>
      </c>
      <c r="C177" s="1154">
        <v>221361</v>
      </c>
      <c r="D177" s="1005">
        <v>0</v>
      </c>
    </row>
    <row r="178" spans="1:4" x14ac:dyDescent="0.35">
      <c r="A178" s="995" t="s">
        <v>129</v>
      </c>
      <c r="B178" s="1154">
        <v>276956</v>
      </c>
      <c r="C178" s="1154">
        <v>276956</v>
      </c>
      <c r="D178" s="1005">
        <v>0</v>
      </c>
    </row>
    <row r="179" spans="1:4" x14ac:dyDescent="0.35">
      <c r="A179" s="995" t="s">
        <v>7741</v>
      </c>
      <c r="B179" s="1154">
        <v>319499</v>
      </c>
      <c r="C179" s="1154">
        <v>319499</v>
      </c>
      <c r="D179" s="1005">
        <v>0</v>
      </c>
    </row>
    <row r="180" spans="1:4" x14ac:dyDescent="0.35">
      <c r="A180" s="995" t="s">
        <v>14</v>
      </c>
      <c r="B180" s="1154">
        <v>53258</v>
      </c>
      <c r="C180" s="1154">
        <v>53258</v>
      </c>
      <c r="D180" s="1005">
        <v>0</v>
      </c>
    </row>
    <row r="181" spans="1:4" x14ac:dyDescent="0.35">
      <c r="A181" s="995" t="s">
        <v>7810</v>
      </c>
      <c r="B181" s="1154">
        <v>136445</v>
      </c>
      <c r="C181" s="1154">
        <v>136445</v>
      </c>
      <c r="D181" s="1005">
        <v>0</v>
      </c>
    </row>
    <row r="182" spans="1:4" x14ac:dyDescent="0.35">
      <c r="A182" s="995" t="s">
        <v>75</v>
      </c>
      <c r="B182" s="1154">
        <v>13918</v>
      </c>
      <c r="C182" s="1154">
        <v>13918</v>
      </c>
      <c r="D182" s="1005">
        <v>0</v>
      </c>
    </row>
    <row r="183" spans="1:4" x14ac:dyDescent="0.35">
      <c r="A183" s="995" t="s">
        <v>7914</v>
      </c>
      <c r="B183" s="1154">
        <v>3715694</v>
      </c>
      <c r="C183" s="1154">
        <v>3715694</v>
      </c>
      <c r="D183" s="1005">
        <v>0</v>
      </c>
    </row>
    <row r="184" spans="1:4" x14ac:dyDescent="0.35">
      <c r="A184" s="995" t="s">
        <v>154</v>
      </c>
      <c r="B184" s="1154">
        <v>252400</v>
      </c>
      <c r="C184" s="1154">
        <v>252400</v>
      </c>
      <c r="D184" s="1005">
        <v>0</v>
      </c>
    </row>
    <row r="185" spans="1:4" x14ac:dyDescent="0.35">
      <c r="A185" s="995" t="s">
        <v>3944</v>
      </c>
      <c r="B185" s="1154">
        <v>5200</v>
      </c>
      <c r="C185" s="1154">
        <v>5200</v>
      </c>
      <c r="D185" s="1005">
        <v>0</v>
      </c>
    </row>
    <row r="186" spans="1:4" x14ac:dyDescent="0.35">
      <c r="A186" s="995" t="s">
        <v>7946</v>
      </c>
      <c r="B186" s="1154">
        <v>241139</v>
      </c>
      <c r="C186" s="1154">
        <v>241139</v>
      </c>
      <c r="D186" s="1005">
        <v>0</v>
      </c>
    </row>
    <row r="187" spans="1:4" x14ac:dyDescent="0.35">
      <c r="A187" s="995" t="s">
        <v>15011</v>
      </c>
      <c r="B187" s="1154">
        <v>39000</v>
      </c>
      <c r="C187" s="1154">
        <v>39000</v>
      </c>
      <c r="D187" s="1005">
        <v>0</v>
      </c>
    </row>
    <row r="188" spans="1:4" x14ac:dyDescent="0.35">
      <c r="A188" s="1093" t="s">
        <v>13276</v>
      </c>
      <c r="B188" s="1154">
        <v>39000</v>
      </c>
      <c r="C188" s="1154">
        <v>39000</v>
      </c>
      <c r="D188" s="1005">
        <v>0</v>
      </c>
    </row>
    <row r="189" spans="1:4" x14ac:dyDescent="0.35">
      <c r="A189" s="995" t="s">
        <v>2648</v>
      </c>
      <c r="B189" s="1154">
        <v>202856</v>
      </c>
      <c r="C189" s="1154">
        <v>202856</v>
      </c>
      <c r="D189" s="1005">
        <v>0</v>
      </c>
    </row>
    <row r="190" spans="1:4" x14ac:dyDescent="0.35">
      <c r="A190" s="995" t="s">
        <v>3732</v>
      </c>
      <c r="B190" s="1154">
        <v>633124</v>
      </c>
      <c r="C190" s="1154">
        <v>633124</v>
      </c>
      <c r="D190" s="1005">
        <v>0</v>
      </c>
    </row>
    <row r="191" spans="1:4" ht="24" thickBot="1" x14ac:dyDescent="0.4">
      <c r="A191" s="995" t="s">
        <v>7655</v>
      </c>
      <c r="B191" s="1154">
        <v>1303060</v>
      </c>
      <c r="C191" s="1154">
        <v>1303060</v>
      </c>
      <c r="D191" s="1005">
        <v>0</v>
      </c>
    </row>
    <row r="192" spans="1:4" ht="24" thickBot="1" x14ac:dyDescent="0.4">
      <c r="A192" s="1007" t="s">
        <v>45</v>
      </c>
      <c r="B192" s="1008">
        <v>296737185.5</v>
      </c>
      <c r="C192" s="1009">
        <v>282700466.5</v>
      </c>
      <c r="D192" s="1010">
        <v>14036719</v>
      </c>
    </row>
    <row r="193" spans="1:4" x14ac:dyDescent="0.35">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0" t="s">
        <v>13368</v>
      </c>
      <c r="B4" s="1271"/>
      <c r="C4" s="1272"/>
      <c r="E4" s="1270" t="s">
        <v>10302</v>
      </c>
      <c r="F4" s="1271"/>
      <c r="G4" s="1272"/>
      <c r="I4" s="1270" t="s">
        <v>8015</v>
      </c>
      <c r="J4" s="1271"/>
      <c r="K4" s="1272"/>
      <c r="M4" s="1270" t="s">
        <v>7086</v>
      </c>
      <c r="N4" s="1271"/>
      <c r="O4" s="1272"/>
      <c r="Q4" s="1270" t="s">
        <v>6016</v>
      </c>
      <c r="R4" s="1271"/>
      <c r="S4" s="1272"/>
      <c r="U4" s="1270" t="s">
        <v>5068</v>
      </c>
      <c r="V4" s="1271"/>
      <c r="W4" s="1272"/>
      <c r="Y4" s="1270" t="s">
        <v>3662</v>
      </c>
      <c r="Z4" s="1271"/>
      <c r="AA4" s="1272"/>
      <c r="AC4" s="1270" t="s">
        <v>2639</v>
      </c>
      <c r="AD4" s="1271"/>
      <c r="AE4" s="1272"/>
      <c r="AG4" s="1284" t="s">
        <v>6018</v>
      </c>
      <c r="AH4" s="1285"/>
      <c r="AI4" s="1286"/>
      <c r="AK4" s="1301" t="s">
        <v>1084</v>
      </c>
      <c r="AL4" s="1302"/>
      <c r="AM4" s="1303"/>
    </row>
    <row r="5" spans="1:46" ht="21" customHeight="1" x14ac:dyDescent="0.25">
      <c r="A5" s="1273"/>
      <c r="B5" s="1274"/>
      <c r="C5" s="1275"/>
      <c r="E5" s="1273"/>
      <c r="F5" s="1274"/>
      <c r="G5" s="1275"/>
      <c r="I5" s="1273"/>
      <c r="J5" s="1274"/>
      <c r="K5" s="1275"/>
      <c r="M5" s="1273"/>
      <c r="N5" s="1274"/>
      <c r="O5" s="1275"/>
      <c r="Q5" s="1273"/>
      <c r="R5" s="1274"/>
      <c r="S5" s="1275"/>
      <c r="U5" s="1273"/>
      <c r="V5" s="1274"/>
      <c r="W5" s="1275"/>
      <c r="Y5" s="1273"/>
      <c r="Z5" s="1274"/>
      <c r="AA5" s="1275"/>
      <c r="AC5" s="1273"/>
      <c r="AD5" s="1274"/>
      <c r="AE5" s="1275"/>
      <c r="AF5" s="3"/>
      <c r="AG5" s="1287"/>
      <c r="AH5" s="1288"/>
      <c r="AI5" s="1289"/>
      <c r="AK5" s="1301"/>
      <c r="AL5" s="1302"/>
      <c r="AM5" s="130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SUM(Posting!E21712:E223185)</f>
        <v>41307408.746989243</v>
      </c>
      <c r="C11" s="275">
        <f>SUM(Posting!F21712:F223185)</f>
        <v>47592809.938000001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166479510.46645162</v>
      </c>
      <c r="C19" s="278">
        <f>SUM(C7:C18)</f>
        <v>169528161.93799999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3048651.4715483785</v>
      </c>
      <c r="G21" s="698">
        <f>G19-F19</f>
        <v>75935584.385159969</v>
      </c>
      <c r="K21" s="698">
        <f>K19-J19</f>
        <v>46800541.815737337</v>
      </c>
      <c r="O21" s="698">
        <f>O19-N19</f>
        <v>15703108.030833334</v>
      </c>
      <c r="S21" s="3">
        <f>S19-R19</f>
        <v>12408423.384024575</v>
      </c>
      <c r="AD21" s="3"/>
    </row>
    <row r="22" spans="1:41" ht="15.75" x14ac:dyDescent="0.25">
      <c r="A22" s="1276"/>
      <c r="B22" s="1276"/>
      <c r="C22" s="1"/>
      <c r="E22" s="1276"/>
      <c r="F22" s="1276"/>
      <c r="G22" s="1"/>
      <c r="K22" s="698"/>
      <c r="M22" s="1276" t="s">
        <v>7703</v>
      </c>
      <c r="N22" s="1276"/>
      <c r="O22" s="1">
        <v>2831635</v>
      </c>
      <c r="U22" s="3">
        <f>S19-R19</f>
        <v>12408423.384024575</v>
      </c>
      <c r="Y22" s="3"/>
      <c r="Z22" s="3"/>
      <c r="AC22" s="3"/>
      <c r="AG22" s="3"/>
      <c r="AK22" s="3"/>
    </row>
    <row r="23" spans="1:41" ht="15.75" customHeight="1" x14ac:dyDescent="0.3">
      <c r="A23" s="1277" t="s">
        <v>11384</v>
      </c>
      <c r="B23" s="1277"/>
      <c r="C23" s="1277"/>
      <c r="E23" s="1277" t="s">
        <v>11384</v>
      </c>
      <c r="F23" s="1277"/>
      <c r="G23" s="1277"/>
      <c r="I23" s="1277" t="s">
        <v>11384</v>
      </c>
      <c r="J23" s="1277"/>
      <c r="K23" s="1277"/>
      <c r="M23" s="1276" t="s">
        <v>7704</v>
      </c>
      <c r="N23" s="1276"/>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6" t="s">
        <v>8171</v>
      </c>
      <c r="N24" s="1276"/>
      <c r="O24" s="1">
        <v>2434251</v>
      </c>
    </row>
    <row r="25" spans="1:41" ht="18.75" x14ac:dyDescent="0.25">
      <c r="A25" s="2" t="s">
        <v>11386</v>
      </c>
      <c r="B25" s="1018">
        <f ca="1">Profit!P5</f>
        <v>10334010.629032258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1121150.935483871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155024348.90193549</v>
      </c>
      <c r="C28" s="278">
        <f ca="1">C19-C25-C26</f>
        <v>156114090.93799999</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1089742.0360645056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2" t="s">
        <v>2640</v>
      </c>
      <c r="AK38" s="1293"/>
      <c r="AL38" s="1293"/>
      <c r="AM38" s="1293"/>
      <c r="AN38" s="1293"/>
      <c r="AO38" s="1293"/>
      <c r="AP38" s="1293"/>
      <c r="AQ38" s="1293"/>
      <c r="AR38" s="1293"/>
      <c r="AS38" s="1293"/>
      <c r="AT38" s="1294"/>
    </row>
    <row r="39" spans="2:46" ht="15" customHeight="1" x14ac:dyDescent="0.25">
      <c r="AJ39" s="1295"/>
      <c r="AK39" s="1296"/>
      <c r="AL39" s="1296"/>
      <c r="AM39" s="1296"/>
      <c r="AN39" s="1296"/>
      <c r="AO39" s="1296"/>
      <c r="AP39" s="1296"/>
      <c r="AQ39" s="1296"/>
      <c r="AR39" s="1296"/>
      <c r="AS39" s="1296"/>
      <c r="AT39" s="1297"/>
    </row>
    <row r="40" spans="2:46" ht="15.75" thickBot="1" x14ac:dyDescent="0.3">
      <c r="AJ40" s="1298"/>
      <c r="AK40" s="1299"/>
      <c r="AL40" s="1299"/>
      <c r="AM40" s="1299"/>
      <c r="AN40" s="1299"/>
      <c r="AO40" s="1299"/>
      <c r="AP40" s="1299"/>
      <c r="AQ40" s="1299"/>
      <c r="AR40" s="1299"/>
      <c r="AS40" s="1299"/>
      <c r="AT40" s="1300"/>
    </row>
    <row r="41" spans="2:46" ht="14.45" customHeight="1" x14ac:dyDescent="0.25">
      <c r="AR41" s="1290" t="s">
        <v>2639</v>
      </c>
      <c r="AS41" s="1290"/>
      <c r="AT41" s="1290"/>
    </row>
    <row r="42" spans="2:46" ht="26.25" customHeight="1" x14ac:dyDescent="0.25">
      <c r="AR42" s="1291"/>
      <c r="AS42" s="1291"/>
      <c r="AT42" s="129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8" t="s">
        <v>1200</v>
      </c>
      <c r="AK58" s="1279"/>
      <c r="AL58" s="1280"/>
    </row>
    <row r="59" spans="36:46" ht="15" hidden="1" customHeight="1" x14ac:dyDescent="0.25">
      <c r="AJ59" s="1281"/>
      <c r="AK59" s="1282"/>
      <c r="AL59" s="128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N160" sqref="K160:N16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6" t="s">
        <v>1766</v>
      </c>
      <c r="B1" s="1326"/>
      <c r="C1" s="1326"/>
      <c r="D1" s="1326"/>
      <c r="E1" s="1326"/>
      <c r="F1" s="1326"/>
      <c r="G1" s="1326"/>
      <c r="H1" s="1326"/>
      <c r="I1" s="1326"/>
      <c r="J1" s="1326"/>
      <c r="K1" s="1326"/>
      <c r="L1" s="1326"/>
      <c r="M1" s="1326"/>
      <c r="N1" s="1326"/>
    </row>
    <row r="2" spans="1:14" ht="14.45" customHeight="1" x14ac:dyDescent="0.25">
      <c r="A2" s="1326"/>
      <c r="B2" s="1326"/>
      <c r="C2" s="1326"/>
      <c r="D2" s="1326"/>
      <c r="E2" s="1326"/>
      <c r="F2" s="1326"/>
      <c r="G2" s="1326"/>
      <c r="H2" s="1326"/>
      <c r="I2" s="1326"/>
      <c r="J2" s="1326"/>
      <c r="K2" s="1326"/>
      <c r="L2" s="1326"/>
      <c r="M2" s="1326"/>
      <c r="N2" s="1326"/>
    </row>
    <row r="3" spans="1:14" ht="14.45" customHeight="1" x14ac:dyDescent="0.25">
      <c r="A3" s="1327" t="s">
        <v>4712</v>
      </c>
      <c r="B3" s="1327"/>
      <c r="C3" s="1327"/>
      <c r="D3" s="1327"/>
      <c r="E3" s="1327"/>
      <c r="F3" s="1327"/>
      <c r="G3" s="1327"/>
      <c r="H3" s="1327"/>
      <c r="I3" s="1327"/>
      <c r="J3" s="1327"/>
      <c r="K3" s="1327"/>
      <c r="L3" s="1327"/>
      <c r="M3" s="1327"/>
      <c r="N3" s="1327"/>
    </row>
    <row r="4" spans="1:14" ht="14.45" customHeight="1" x14ac:dyDescent="0.25">
      <c r="A4" s="1327"/>
      <c r="B4" s="1327"/>
      <c r="C4" s="1327"/>
      <c r="D4" s="1327"/>
      <c r="E4" s="1327"/>
      <c r="F4" s="1327"/>
      <c r="G4" s="1327"/>
      <c r="H4" s="1327"/>
      <c r="I4" s="1327"/>
      <c r="J4" s="1327"/>
      <c r="K4" s="1327"/>
      <c r="L4" s="1327"/>
      <c r="M4" s="1327"/>
      <c r="N4" s="1327"/>
    </row>
    <row r="6" spans="1:14" x14ac:dyDescent="0.25">
      <c r="A6" s="1313" t="s">
        <v>5989</v>
      </c>
      <c r="B6" s="1313"/>
      <c r="C6" s="1313"/>
      <c r="D6" s="1313"/>
      <c r="E6" s="1313"/>
      <c r="F6" s="1313"/>
      <c r="G6" s="1313"/>
      <c r="H6" s="1313"/>
      <c r="I6" s="1313"/>
      <c r="J6" s="1313"/>
      <c r="K6" s="1313"/>
      <c r="L6" s="1313"/>
      <c r="M6" s="1313"/>
      <c r="N6" s="1313"/>
    </row>
    <row r="7" spans="1:14" x14ac:dyDescent="0.25">
      <c r="A7" s="1313"/>
      <c r="B7" s="1313"/>
      <c r="C7" s="1313"/>
      <c r="D7" s="1313"/>
      <c r="E7" s="1313"/>
      <c r="F7" s="1313"/>
      <c r="G7" s="1313"/>
      <c r="H7" s="1313"/>
      <c r="I7" s="1313"/>
      <c r="J7" s="1313"/>
      <c r="K7" s="1313"/>
      <c r="L7" s="1313"/>
      <c r="M7" s="1313"/>
      <c r="N7" s="1313"/>
    </row>
    <row r="8" spans="1:14" x14ac:dyDescent="0.25">
      <c r="A8" s="1314" t="s">
        <v>6020</v>
      </c>
      <c r="B8" s="1314"/>
      <c r="C8" s="1314"/>
      <c r="D8" s="1314"/>
      <c r="E8" s="1314"/>
      <c r="F8" s="1314"/>
      <c r="G8" s="1314"/>
      <c r="H8" s="1314"/>
      <c r="I8" s="1314"/>
      <c r="J8" s="1314"/>
      <c r="K8" s="1314"/>
      <c r="L8" s="1314"/>
      <c r="M8" s="1314"/>
      <c r="N8" s="1314"/>
    </row>
    <row r="9" spans="1:14" x14ac:dyDescent="0.25">
      <c r="A9" s="1314"/>
      <c r="B9" s="1314"/>
      <c r="C9" s="1314"/>
      <c r="D9" s="1314"/>
      <c r="E9" s="1314"/>
      <c r="F9" s="1314"/>
      <c r="G9" s="1314"/>
      <c r="H9" s="1314"/>
      <c r="I9" s="1314"/>
      <c r="J9" s="1314"/>
      <c r="K9" s="1314"/>
      <c r="L9" s="1314"/>
      <c r="M9" s="1314"/>
      <c r="N9" s="1314"/>
    </row>
    <row r="10" spans="1:14" ht="14.45" customHeight="1" x14ac:dyDescent="0.25">
      <c r="A10" s="1315" t="s">
        <v>1893</v>
      </c>
      <c r="B10" s="1316"/>
      <c r="C10" s="1316"/>
      <c r="D10" s="1317"/>
      <c r="E10" s="462"/>
      <c r="F10" s="1324" t="s">
        <v>4750</v>
      </c>
      <c r="G10" s="1324"/>
      <c r="H10" s="1324"/>
      <c r="I10" s="1324"/>
      <c r="K10" s="1325" t="s">
        <v>1201</v>
      </c>
      <c r="L10" s="1325"/>
      <c r="M10" s="1325"/>
      <c r="N10" s="1325"/>
    </row>
    <row r="11" spans="1:14" ht="14.45" customHeight="1" x14ac:dyDescent="0.25">
      <c r="A11" s="1318"/>
      <c r="B11" s="1319"/>
      <c r="C11" s="1319"/>
      <c r="D11" s="1320"/>
      <c r="E11" s="463"/>
      <c r="F11" s="1324"/>
      <c r="G11" s="1324"/>
      <c r="H11" s="1324"/>
      <c r="I11" s="1324"/>
      <c r="K11" s="1325"/>
      <c r="L11" s="1325"/>
      <c r="M11" s="1325"/>
      <c r="N11" s="1325"/>
    </row>
    <row r="12" spans="1:14" ht="14.45" customHeight="1" x14ac:dyDescent="0.25">
      <c r="A12" s="1321"/>
      <c r="B12" s="1322"/>
      <c r="C12" s="1322"/>
      <c r="D12" s="1323"/>
      <c r="E12" s="464"/>
      <c r="F12" s="1324"/>
      <c r="G12" s="1324"/>
      <c r="H12" s="1324"/>
      <c r="I12" s="1324"/>
      <c r="K12" s="1325"/>
      <c r="L12" s="1325"/>
      <c r="M12" s="1325"/>
      <c r="N12" s="1325"/>
    </row>
    <row r="13" spans="1:14" ht="27" thickBot="1" x14ac:dyDescent="0.3">
      <c r="A13" s="1304" t="s">
        <v>4589</v>
      </c>
      <c r="B13" s="1305"/>
      <c r="C13" s="1305"/>
      <c r="D13" s="1306"/>
      <c r="E13" s="465"/>
      <c r="F13" s="1307" t="s">
        <v>4589</v>
      </c>
      <c r="G13" s="1308"/>
      <c r="H13" s="1308"/>
      <c r="I13" s="1309"/>
      <c r="K13" s="1307" t="s">
        <v>4589</v>
      </c>
      <c r="L13" s="1308"/>
      <c r="M13" s="1308"/>
      <c r="N13" s="130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10" t="s">
        <v>4595</v>
      </c>
      <c r="B39" s="1310"/>
      <c r="C39" s="1310"/>
      <c r="D39" s="204">
        <f>SUM(D15:D38)</f>
        <v>6567291</v>
      </c>
      <c r="E39" s="471"/>
      <c r="F39" s="1311" t="s">
        <v>4595</v>
      </c>
      <c r="G39" s="1311"/>
      <c r="H39" s="1312"/>
      <c r="I39" s="428">
        <f>SUM(I15:I38)</f>
        <v>6374135</v>
      </c>
      <c r="K39" s="1311" t="s">
        <v>4595</v>
      </c>
      <c r="L39" s="1311"/>
      <c r="M39" s="1312"/>
      <c r="N39" s="428">
        <f>SUM(N15:N38)</f>
        <v>6374135</v>
      </c>
    </row>
    <row r="40" spans="1:14" x14ac:dyDescent="0.25">
      <c r="D40" s="49"/>
      <c r="E40" s="471"/>
      <c r="I40" s="49"/>
    </row>
    <row r="41" spans="1:14" x14ac:dyDescent="0.25">
      <c r="D41" s="49"/>
      <c r="E41" s="471"/>
      <c r="I41" s="49"/>
    </row>
    <row r="42" spans="1:14" x14ac:dyDescent="0.25">
      <c r="A42" s="1313" t="s">
        <v>6136</v>
      </c>
      <c r="B42" s="1313"/>
      <c r="C42" s="1313"/>
      <c r="D42" s="1313"/>
      <c r="E42" s="1313"/>
      <c r="F42" s="1313"/>
      <c r="G42" s="1313"/>
      <c r="H42" s="1313"/>
      <c r="I42" s="1313"/>
      <c r="J42" s="1313"/>
      <c r="K42" s="1313"/>
      <c r="L42" s="1313"/>
      <c r="M42" s="1313"/>
      <c r="N42" s="1313"/>
    </row>
    <row r="43" spans="1:14" x14ac:dyDescent="0.25">
      <c r="A43" s="1313"/>
      <c r="B43" s="1313"/>
      <c r="C43" s="1313"/>
      <c r="D43" s="1313"/>
      <c r="E43" s="1313"/>
      <c r="F43" s="1313"/>
      <c r="G43" s="1313"/>
      <c r="H43" s="1313"/>
      <c r="I43" s="1313"/>
      <c r="J43" s="1313"/>
      <c r="K43" s="1313"/>
      <c r="L43" s="1313"/>
      <c r="M43" s="1313"/>
      <c r="N43" s="1313"/>
    </row>
    <row r="44" spans="1:14" x14ac:dyDescent="0.25">
      <c r="A44" s="1314" t="s">
        <v>6137</v>
      </c>
      <c r="B44" s="1314"/>
      <c r="C44" s="1314"/>
      <c r="D44" s="1314"/>
      <c r="E44" s="1314"/>
      <c r="F44" s="1314"/>
      <c r="G44" s="1314"/>
      <c r="H44" s="1314"/>
      <c r="I44" s="1314"/>
      <c r="J44" s="1314"/>
      <c r="K44" s="1314"/>
      <c r="L44" s="1314"/>
      <c r="M44" s="1314"/>
      <c r="N44" s="1314"/>
    </row>
    <row r="45" spans="1:14" x14ac:dyDescent="0.25">
      <c r="A45" s="1314"/>
      <c r="B45" s="1314"/>
      <c r="C45" s="1314"/>
      <c r="D45" s="1314"/>
      <c r="E45" s="1314"/>
      <c r="F45" s="1314"/>
      <c r="G45" s="1314"/>
      <c r="H45" s="1314"/>
      <c r="I45" s="1314"/>
      <c r="J45" s="1314"/>
      <c r="K45" s="1314"/>
      <c r="L45" s="1314"/>
      <c r="M45" s="1314"/>
      <c r="N45" s="1314"/>
    </row>
    <row r="46" spans="1:14" ht="14.45" customHeight="1" x14ac:dyDescent="0.25">
      <c r="A46" s="1315" t="s">
        <v>1893</v>
      </c>
      <c r="B46" s="1316"/>
      <c r="C46" s="1316"/>
      <c r="D46" s="1317"/>
      <c r="E46" s="462"/>
      <c r="F46" s="1324" t="s">
        <v>4750</v>
      </c>
      <c r="G46" s="1324"/>
      <c r="H46" s="1324"/>
      <c r="I46" s="1324"/>
      <c r="K46" s="1325" t="s">
        <v>1201</v>
      </c>
      <c r="L46" s="1325"/>
      <c r="M46" s="1325"/>
      <c r="N46" s="1325"/>
    </row>
    <row r="47" spans="1:14" ht="14.45" customHeight="1" x14ac:dyDescent="0.25">
      <c r="A47" s="1318"/>
      <c r="B47" s="1319"/>
      <c r="C47" s="1319"/>
      <c r="D47" s="1320"/>
      <c r="E47" s="463"/>
      <c r="F47" s="1324"/>
      <c r="G47" s="1324"/>
      <c r="H47" s="1324"/>
      <c r="I47" s="1324"/>
      <c r="K47" s="1325"/>
      <c r="L47" s="1325"/>
      <c r="M47" s="1325"/>
      <c r="N47" s="1325"/>
    </row>
    <row r="48" spans="1:14" ht="14.45" customHeight="1" x14ac:dyDescent="0.25">
      <c r="A48" s="1321"/>
      <c r="B48" s="1322"/>
      <c r="C48" s="1322"/>
      <c r="D48" s="1323"/>
      <c r="E48" s="464"/>
      <c r="F48" s="1324"/>
      <c r="G48" s="1324"/>
      <c r="H48" s="1324"/>
      <c r="I48" s="1324"/>
      <c r="K48" s="1325"/>
      <c r="L48" s="1325"/>
      <c r="M48" s="1325"/>
      <c r="N48" s="1325"/>
    </row>
    <row r="49" spans="1:14" ht="27" thickBot="1" x14ac:dyDescent="0.3">
      <c r="A49" s="1304" t="s">
        <v>4589</v>
      </c>
      <c r="B49" s="1305"/>
      <c r="C49" s="1305"/>
      <c r="D49" s="1306"/>
      <c r="E49" s="465"/>
      <c r="F49" s="1307" t="s">
        <v>4589</v>
      </c>
      <c r="G49" s="1308"/>
      <c r="H49" s="1308"/>
      <c r="I49" s="1309"/>
      <c r="K49" s="1307" t="s">
        <v>4589</v>
      </c>
      <c r="L49" s="1308"/>
      <c r="M49" s="1308"/>
      <c r="N49" s="130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10" t="s">
        <v>4595</v>
      </c>
      <c r="B79" s="1310"/>
      <c r="C79" s="1310"/>
      <c r="D79" s="204">
        <f>SUM(D51:D78)</f>
        <v>4135000</v>
      </c>
      <c r="E79" s="471"/>
      <c r="F79" s="1311" t="s">
        <v>4595</v>
      </c>
      <c r="G79" s="1311"/>
      <c r="H79" s="1312"/>
      <c r="I79" s="204">
        <f>SUM(I51:I78)</f>
        <v>4012280</v>
      </c>
      <c r="K79" s="1311" t="s">
        <v>4595</v>
      </c>
      <c r="L79" s="1311"/>
      <c r="M79" s="1312"/>
      <c r="N79" s="204">
        <f>SUM(N51:N78)</f>
        <v>4012280</v>
      </c>
    </row>
    <row r="82" spans="1:14" ht="27.75" customHeight="1" x14ac:dyDescent="0.25">
      <c r="A82" s="1313" t="s">
        <v>7089</v>
      </c>
      <c r="B82" s="1313"/>
      <c r="C82" s="1313"/>
      <c r="D82" s="1313"/>
      <c r="E82" s="1313"/>
      <c r="F82" s="1313"/>
      <c r="G82" s="1313"/>
      <c r="H82" s="1313"/>
      <c r="I82" s="1313"/>
      <c r="J82" s="1313"/>
      <c r="K82" s="1313"/>
      <c r="L82" s="1313"/>
      <c r="M82" s="1313"/>
      <c r="N82" s="1313"/>
    </row>
    <row r="83" spans="1:14" ht="15" customHeight="1" x14ac:dyDescent="0.25">
      <c r="A83" s="1314" t="s">
        <v>7090</v>
      </c>
      <c r="B83" s="1314"/>
      <c r="C83" s="1314"/>
      <c r="D83" s="1314"/>
      <c r="E83" s="1314"/>
      <c r="F83" s="1314"/>
      <c r="G83" s="1314"/>
      <c r="H83" s="1314"/>
      <c r="I83" s="1314"/>
      <c r="J83" s="1314"/>
      <c r="K83" s="1314"/>
      <c r="L83" s="1314"/>
      <c r="M83" s="1314"/>
      <c r="N83" s="1314"/>
    </row>
    <row r="84" spans="1:14" ht="15" customHeight="1" x14ac:dyDescent="0.25">
      <c r="A84" s="1314"/>
      <c r="B84" s="1314"/>
      <c r="C84" s="1314"/>
      <c r="D84" s="1314"/>
      <c r="E84" s="1314"/>
      <c r="F84" s="1314"/>
      <c r="G84" s="1314"/>
      <c r="H84" s="1314"/>
      <c r="I84" s="1314"/>
      <c r="J84" s="1314"/>
      <c r="K84" s="1314"/>
      <c r="L84" s="1314"/>
      <c r="M84" s="1314"/>
      <c r="N84" s="1314"/>
    </row>
    <row r="85" spans="1:14" ht="14.45" customHeight="1" x14ac:dyDescent="0.25">
      <c r="A85" s="1315" t="s">
        <v>1893</v>
      </c>
      <c r="B85" s="1316"/>
      <c r="C85" s="1316"/>
      <c r="D85" s="1317"/>
      <c r="E85" s="462"/>
      <c r="F85" s="1324" t="s">
        <v>4750</v>
      </c>
      <c r="G85" s="1324"/>
      <c r="H85" s="1324"/>
      <c r="I85" s="1324"/>
      <c r="K85" s="1325" t="s">
        <v>1201</v>
      </c>
      <c r="L85" s="1325"/>
      <c r="M85" s="1325"/>
      <c r="N85" s="1325"/>
    </row>
    <row r="86" spans="1:14" ht="14.45" customHeight="1" x14ac:dyDescent="0.25">
      <c r="A86" s="1318"/>
      <c r="B86" s="1319"/>
      <c r="C86" s="1319"/>
      <c r="D86" s="1320"/>
      <c r="E86" s="463"/>
      <c r="F86" s="1324"/>
      <c r="G86" s="1324"/>
      <c r="H86" s="1324"/>
      <c r="I86" s="1324"/>
      <c r="K86" s="1325"/>
      <c r="L86" s="1325"/>
      <c r="M86" s="1325"/>
      <c r="N86" s="1325"/>
    </row>
    <row r="87" spans="1:14" ht="14.45" customHeight="1" x14ac:dyDescent="0.25">
      <c r="A87" s="1321"/>
      <c r="B87" s="1322"/>
      <c r="C87" s="1322"/>
      <c r="D87" s="1323"/>
      <c r="E87" s="464"/>
      <c r="F87" s="1324"/>
      <c r="G87" s="1324"/>
      <c r="H87" s="1324"/>
      <c r="I87" s="1324"/>
      <c r="K87" s="1325"/>
      <c r="L87" s="1325"/>
      <c r="M87" s="1325"/>
      <c r="N87" s="1325"/>
    </row>
    <row r="88" spans="1:14" ht="27" thickBot="1" x14ac:dyDescent="0.3">
      <c r="A88" s="1304" t="s">
        <v>4589</v>
      </c>
      <c r="B88" s="1305"/>
      <c r="C88" s="1305"/>
      <c r="D88" s="1306"/>
      <c r="E88" s="465"/>
      <c r="F88" s="1307" t="s">
        <v>4589</v>
      </c>
      <c r="G88" s="1308"/>
      <c r="H88" s="1308"/>
      <c r="I88" s="1309"/>
      <c r="K88" s="1307" t="s">
        <v>4589</v>
      </c>
      <c r="L88" s="1308"/>
      <c r="M88" s="1308"/>
      <c r="N88" s="130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10" t="s">
        <v>4595</v>
      </c>
      <c r="B109" s="1310"/>
      <c r="C109" s="1310"/>
      <c r="D109" s="204">
        <f>SUM(D90:D108)</f>
        <v>4677000</v>
      </c>
      <c r="E109" s="471"/>
      <c r="F109" s="1311" t="s">
        <v>4595</v>
      </c>
      <c r="G109" s="1311"/>
      <c r="H109" s="1312"/>
      <c r="I109" s="428">
        <f>SUM(I90:I107)</f>
        <v>4531000</v>
      </c>
      <c r="K109" s="1311" t="s">
        <v>4595</v>
      </c>
      <c r="L109" s="1311"/>
      <c r="M109" s="1312"/>
      <c r="N109" s="428">
        <f>SUM(N90:N107)</f>
        <v>4531779</v>
      </c>
    </row>
    <row r="112" spans="1:14" ht="27.75" customHeight="1" x14ac:dyDescent="0.25">
      <c r="A112" s="1313" t="s">
        <v>10425</v>
      </c>
      <c r="B112" s="1313"/>
      <c r="C112" s="1313"/>
      <c r="D112" s="1313"/>
      <c r="E112" s="1313"/>
      <c r="F112" s="1313"/>
      <c r="G112" s="1313"/>
      <c r="H112" s="1313"/>
      <c r="I112" s="1313"/>
      <c r="J112" s="1313"/>
      <c r="K112" s="1313"/>
      <c r="L112" s="1313"/>
      <c r="M112" s="1313"/>
      <c r="N112" s="1313"/>
    </row>
    <row r="113" spans="1:14" ht="15" customHeight="1" x14ac:dyDescent="0.25">
      <c r="A113" s="1314" t="s">
        <v>10426</v>
      </c>
      <c r="B113" s="1314"/>
      <c r="C113" s="1314"/>
      <c r="D113" s="1314"/>
      <c r="E113" s="1314"/>
      <c r="F113" s="1314"/>
      <c r="G113" s="1314"/>
      <c r="H113" s="1314"/>
      <c r="I113" s="1314"/>
      <c r="J113" s="1314"/>
      <c r="K113" s="1314"/>
      <c r="L113" s="1314"/>
      <c r="M113" s="1314"/>
      <c r="N113" s="1314"/>
    </row>
    <row r="114" spans="1:14" ht="15" customHeight="1" x14ac:dyDescent="0.25">
      <c r="A114" s="1314"/>
      <c r="B114" s="1314"/>
      <c r="C114" s="1314"/>
      <c r="D114" s="1314"/>
      <c r="E114" s="1314"/>
      <c r="F114" s="1314"/>
      <c r="G114" s="1314"/>
      <c r="H114" s="1314"/>
      <c r="I114" s="1314"/>
      <c r="J114" s="1314"/>
      <c r="K114" s="1314"/>
      <c r="L114" s="1314"/>
      <c r="M114" s="1314"/>
      <c r="N114" s="1314"/>
    </row>
    <row r="115" spans="1:14" ht="14.45" customHeight="1" x14ac:dyDescent="0.25">
      <c r="A115" s="1315" t="s">
        <v>1893</v>
      </c>
      <c r="B115" s="1316"/>
      <c r="C115" s="1316"/>
      <c r="D115" s="1317"/>
      <c r="E115" s="462"/>
      <c r="F115" s="1324" t="s">
        <v>4750</v>
      </c>
      <c r="G115" s="1324"/>
      <c r="H115" s="1324"/>
      <c r="I115" s="1324"/>
      <c r="K115" s="1325" t="s">
        <v>1201</v>
      </c>
      <c r="L115" s="1325"/>
      <c r="M115" s="1325"/>
      <c r="N115" s="1325"/>
    </row>
    <row r="116" spans="1:14" ht="14.45" customHeight="1" x14ac:dyDescent="0.25">
      <c r="A116" s="1318"/>
      <c r="B116" s="1319"/>
      <c r="C116" s="1319"/>
      <c r="D116" s="1320"/>
      <c r="E116" s="463"/>
      <c r="F116" s="1324"/>
      <c r="G116" s="1324"/>
      <c r="H116" s="1324"/>
      <c r="I116" s="1324"/>
      <c r="K116" s="1325"/>
      <c r="L116" s="1325"/>
      <c r="M116" s="1325"/>
      <c r="N116" s="1325"/>
    </row>
    <row r="117" spans="1:14" ht="14.45" customHeight="1" x14ac:dyDescent="0.25">
      <c r="A117" s="1321"/>
      <c r="B117" s="1322"/>
      <c r="C117" s="1322"/>
      <c r="D117" s="1323"/>
      <c r="E117" s="464"/>
      <c r="F117" s="1324"/>
      <c r="G117" s="1324"/>
      <c r="H117" s="1324"/>
      <c r="I117" s="1324"/>
      <c r="K117" s="1325"/>
      <c r="L117" s="1325"/>
      <c r="M117" s="1325"/>
      <c r="N117" s="1325"/>
    </row>
    <row r="118" spans="1:14" ht="27" thickBot="1" x14ac:dyDescent="0.3">
      <c r="A118" s="1304" t="s">
        <v>4589</v>
      </c>
      <c r="B118" s="1305"/>
      <c r="C118" s="1305"/>
      <c r="D118" s="1306"/>
      <c r="E118" s="465"/>
      <c r="F118" s="1307" t="s">
        <v>4589</v>
      </c>
      <c r="G118" s="1308"/>
      <c r="H118" s="1308"/>
      <c r="I118" s="1309"/>
      <c r="K118" s="1307" t="s">
        <v>4589</v>
      </c>
      <c r="L118" s="1308"/>
      <c r="M118" s="1308"/>
      <c r="N118" s="130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10" t="s">
        <v>4595</v>
      </c>
      <c r="B139" s="1310"/>
      <c r="C139" s="1310"/>
      <c r="D139" s="204">
        <f>SUM(D120:D138)</f>
        <v>11965000</v>
      </c>
      <c r="E139" s="471"/>
      <c r="F139" s="1311" t="s">
        <v>4595</v>
      </c>
      <c r="G139" s="1311"/>
      <c r="H139" s="1312"/>
      <c r="I139" s="428">
        <f>SUM(I120:I137)</f>
        <v>11609683</v>
      </c>
      <c r="K139" s="1311" t="s">
        <v>4595</v>
      </c>
      <c r="L139" s="1311"/>
      <c r="M139" s="1312"/>
      <c r="N139" s="428">
        <f>SUM(N120:N137)</f>
        <v>11500000</v>
      </c>
    </row>
    <row r="142" spans="1:14" ht="27.75" customHeight="1" x14ac:dyDescent="0.25">
      <c r="A142" s="1313" t="s">
        <v>13519</v>
      </c>
      <c r="B142" s="1313"/>
      <c r="C142" s="1313"/>
      <c r="D142" s="1313"/>
      <c r="E142" s="1313"/>
      <c r="F142" s="1313"/>
      <c r="G142" s="1313"/>
      <c r="H142" s="1313"/>
      <c r="I142" s="1313"/>
      <c r="J142" s="1313"/>
      <c r="K142" s="1313"/>
      <c r="L142" s="1313"/>
      <c r="M142" s="1313"/>
      <c r="N142" s="1313"/>
    </row>
    <row r="143" spans="1:14" ht="15" customHeight="1" x14ac:dyDescent="0.25">
      <c r="A143" s="1314" t="s">
        <v>13520</v>
      </c>
      <c r="B143" s="1314"/>
      <c r="C143" s="1314"/>
      <c r="D143" s="1314"/>
      <c r="E143" s="1314"/>
      <c r="F143" s="1314"/>
      <c r="G143" s="1314"/>
      <c r="H143" s="1314"/>
      <c r="I143" s="1314"/>
      <c r="J143" s="1314"/>
      <c r="K143" s="1314"/>
      <c r="L143" s="1314"/>
      <c r="M143" s="1314"/>
      <c r="N143" s="1314"/>
    </row>
    <row r="144" spans="1:14" ht="15" customHeight="1" x14ac:dyDescent="0.25">
      <c r="A144" s="1314"/>
      <c r="B144" s="1314"/>
      <c r="C144" s="1314"/>
      <c r="D144" s="1314"/>
      <c r="E144" s="1314"/>
      <c r="F144" s="1314"/>
      <c r="G144" s="1314"/>
      <c r="H144" s="1314"/>
      <c r="I144" s="1314"/>
      <c r="J144" s="1314"/>
      <c r="K144" s="1314"/>
      <c r="L144" s="1314"/>
      <c r="M144" s="1314"/>
      <c r="N144" s="1314"/>
    </row>
    <row r="145" spans="1:14" ht="14.45" customHeight="1" x14ac:dyDescent="0.25">
      <c r="A145" s="1315" t="s">
        <v>1893</v>
      </c>
      <c r="B145" s="1316"/>
      <c r="C145" s="1316"/>
      <c r="D145" s="1317"/>
      <c r="E145" s="462"/>
      <c r="F145" s="1324" t="s">
        <v>4750</v>
      </c>
      <c r="G145" s="1324"/>
      <c r="H145" s="1324"/>
      <c r="I145" s="1324"/>
      <c r="K145" s="1325" t="s">
        <v>1201</v>
      </c>
      <c r="L145" s="1325"/>
      <c r="M145" s="1325"/>
      <c r="N145" s="1325"/>
    </row>
    <row r="146" spans="1:14" ht="14.45" customHeight="1" x14ac:dyDescent="0.25">
      <c r="A146" s="1318"/>
      <c r="B146" s="1319"/>
      <c r="C146" s="1319"/>
      <c r="D146" s="1320"/>
      <c r="E146" s="463"/>
      <c r="F146" s="1324"/>
      <c r="G146" s="1324"/>
      <c r="H146" s="1324"/>
      <c r="I146" s="1324"/>
      <c r="K146" s="1325"/>
      <c r="L146" s="1325"/>
      <c r="M146" s="1325"/>
      <c r="N146" s="1325"/>
    </row>
    <row r="147" spans="1:14" ht="14.45" customHeight="1" x14ac:dyDescent="0.25">
      <c r="A147" s="1321"/>
      <c r="B147" s="1322"/>
      <c r="C147" s="1322"/>
      <c r="D147" s="1323"/>
      <c r="E147" s="464"/>
      <c r="F147" s="1324"/>
      <c r="G147" s="1324"/>
      <c r="H147" s="1324"/>
      <c r="I147" s="1324"/>
      <c r="K147" s="1325"/>
      <c r="L147" s="1325"/>
      <c r="M147" s="1325"/>
      <c r="N147" s="1325"/>
    </row>
    <row r="148" spans="1:14" ht="27" thickBot="1" x14ac:dyDescent="0.3">
      <c r="A148" s="1304" t="s">
        <v>4589</v>
      </c>
      <c r="B148" s="1305"/>
      <c r="C148" s="1305"/>
      <c r="D148" s="1306"/>
      <c r="E148" s="465"/>
      <c r="F148" s="1307" t="s">
        <v>4589</v>
      </c>
      <c r="G148" s="1308"/>
      <c r="H148" s="1308"/>
      <c r="I148" s="1309"/>
      <c r="K148" s="1307" t="s">
        <v>4589</v>
      </c>
      <c r="L148" s="1308"/>
      <c r="M148" s="1308"/>
      <c r="N148" s="130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14918</v>
      </c>
      <c r="C150" s="430"/>
      <c r="D150" s="366">
        <v>40000</v>
      </c>
      <c r="E150" s="467"/>
      <c r="F150" s="429">
        <v>45521</v>
      </c>
      <c r="G150" s="712" t="s">
        <v>13916</v>
      </c>
      <c r="H150" s="15"/>
      <c r="I150" s="780">
        <v>650000</v>
      </c>
      <c r="K150" s="429">
        <v>45588</v>
      </c>
      <c r="L150" s="712" t="s">
        <v>14712</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14712</v>
      </c>
      <c r="M151" s="948">
        <v>2007570376</v>
      </c>
      <c r="N151" s="119">
        <v>900000</v>
      </c>
    </row>
    <row r="152" spans="1:14" ht="30" x14ac:dyDescent="0.25">
      <c r="A152" s="341"/>
      <c r="B152" s="98"/>
      <c r="C152" s="304"/>
      <c r="D152" s="15"/>
      <c r="E152" s="468"/>
      <c r="F152" s="429">
        <v>45589</v>
      </c>
      <c r="G152" s="712" t="s">
        <v>14919</v>
      </c>
      <c r="H152" s="327"/>
      <c r="I152" s="366">
        <v>500000</v>
      </c>
      <c r="K152" s="429">
        <v>45588</v>
      </c>
      <c r="L152" s="712" t="s">
        <v>14712</v>
      </c>
      <c r="M152" s="757">
        <v>2007570377</v>
      </c>
      <c r="N152" s="119">
        <v>900000</v>
      </c>
    </row>
    <row r="153" spans="1:14" ht="30" x14ac:dyDescent="0.25">
      <c r="A153" s="341"/>
      <c r="B153" s="98"/>
      <c r="C153" s="304"/>
      <c r="D153" s="15"/>
      <c r="E153" s="468"/>
      <c r="F153" s="429">
        <v>45589</v>
      </c>
      <c r="G153" s="712" t="s">
        <v>14919</v>
      </c>
      <c r="H153" s="327"/>
      <c r="I153" s="366">
        <v>140000</v>
      </c>
      <c r="K153" s="429">
        <v>45588</v>
      </c>
      <c r="L153" s="712" t="s">
        <v>14712</v>
      </c>
      <c r="M153" s="757">
        <v>2007570378</v>
      </c>
      <c r="N153" s="119">
        <v>900000</v>
      </c>
    </row>
    <row r="154" spans="1:14" ht="30" x14ac:dyDescent="0.25">
      <c r="A154" s="341"/>
      <c r="B154" s="98"/>
      <c r="C154" s="304"/>
      <c r="D154" s="15"/>
      <c r="E154" s="468"/>
      <c r="F154" s="429">
        <v>45589</v>
      </c>
      <c r="G154" s="712" t="s">
        <v>14919</v>
      </c>
      <c r="H154" s="757"/>
      <c r="I154" s="366">
        <v>460000</v>
      </c>
      <c r="K154" s="429">
        <v>45616</v>
      </c>
      <c r="L154" s="712" t="s">
        <v>15042</v>
      </c>
      <c r="M154" s="757" t="s">
        <v>15043</v>
      </c>
      <c r="N154" s="780">
        <v>912000</v>
      </c>
    </row>
    <row r="155" spans="1:14" x14ac:dyDescent="0.25">
      <c r="A155" s="341"/>
      <c r="B155" s="98"/>
      <c r="C155" s="304"/>
      <c r="D155" s="15"/>
      <c r="E155" s="468"/>
      <c r="F155" s="429">
        <v>45593</v>
      </c>
      <c r="G155" s="118" t="s">
        <v>14920</v>
      </c>
      <c r="H155" s="304"/>
      <c r="I155" s="780">
        <v>700000</v>
      </c>
      <c r="K155" s="429">
        <v>45616</v>
      </c>
      <c r="L155" s="712" t="s">
        <v>15042</v>
      </c>
      <c r="M155" s="430" t="s">
        <v>15044</v>
      </c>
      <c r="N155" s="311">
        <v>1100000</v>
      </c>
    </row>
    <row r="156" spans="1:14" x14ac:dyDescent="0.25">
      <c r="A156" s="341"/>
      <c r="B156" s="98"/>
      <c r="C156" s="304"/>
      <c r="D156" s="15"/>
      <c r="E156" s="468"/>
      <c r="F156" s="429">
        <v>45593</v>
      </c>
      <c r="G156" s="118" t="s">
        <v>14920</v>
      </c>
      <c r="H156" s="304"/>
      <c r="I156" s="780">
        <v>900000</v>
      </c>
      <c r="K156" s="429">
        <v>45618</v>
      </c>
      <c r="L156" s="2" t="s">
        <v>15071</v>
      </c>
      <c r="M156" s="430"/>
      <c r="N156" s="311">
        <v>1000000</v>
      </c>
    </row>
    <row r="157" spans="1:14" x14ac:dyDescent="0.25">
      <c r="A157" s="341"/>
      <c r="B157" s="98"/>
      <c r="C157" s="304"/>
      <c r="D157" s="15"/>
      <c r="E157" s="468"/>
      <c r="F157" s="429">
        <v>45597</v>
      </c>
      <c r="G157" s="118" t="s">
        <v>14920</v>
      </c>
      <c r="H157" s="304"/>
      <c r="I157" s="780">
        <v>300000</v>
      </c>
      <c r="K157" s="429">
        <v>45618</v>
      </c>
      <c r="L157" s="2" t="s">
        <v>15071</v>
      </c>
      <c r="M157" s="757"/>
      <c r="N157" s="311">
        <v>1000000</v>
      </c>
    </row>
    <row r="158" spans="1:14" s="301" customFormat="1" x14ac:dyDescent="0.25">
      <c r="A158" s="341"/>
      <c r="B158" s="98"/>
      <c r="C158" s="304"/>
      <c r="D158" s="15"/>
      <c r="E158" s="469"/>
      <c r="F158" s="429">
        <v>45601</v>
      </c>
      <c r="G158" s="118" t="s">
        <v>14920</v>
      </c>
      <c r="H158" s="327"/>
      <c r="I158" s="366">
        <v>500000</v>
      </c>
      <c r="J158" s="474"/>
      <c r="K158" s="429">
        <v>45618</v>
      </c>
      <c r="L158" s="2" t="s">
        <v>15071</v>
      </c>
      <c r="M158" s="430"/>
      <c r="N158" s="311">
        <v>1000000</v>
      </c>
    </row>
    <row r="159" spans="1:14" x14ac:dyDescent="0.25">
      <c r="A159" s="341"/>
      <c r="B159" s="98"/>
      <c r="C159" s="304"/>
      <c r="D159" s="15"/>
      <c r="E159" s="469"/>
      <c r="F159" s="429">
        <v>45610</v>
      </c>
      <c r="G159" s="118" t="s">
        <v>14920</v>
      </c>
      <c r="H159" s="304"/>
      <c r="I159" s="780">
        <v>1000000</v>
      </c>
      <c r="K159" s="429">
        <v>45618</v>
      </c>
      <c r="L159" s="2" t="s">
        <v>15071</v>
      </c>
      <c r="M159" s="327"/>
      <c r="N159" s="311">
        <v>1000000</v>
      </c>
    </row>
    <row r="160" spans="1:14" x14ac:dyDescent="0.25">
      <c r="A160" s="341"/>
      <c r="B160" s="98"/>
      <c r="C160" s="327"/>
      <c r="D160" s="780"/>
      <c r="E160" s="470"/>
      <c r="F160" s="429">
        <v>45610</v>
      </c>
      <c r="G160" s="712" t="s">
        <v>15090</v>
      </c>
      <c r="H160" s="327"/>
      <c r="I160" s="780">
        <v>80000</v>
      </c>
      <c r="K160" s="429"/>
      <c r="L160" s="2"/>
      <c r="M160" s="327"/>
      <c r="N160" s="311"/>
    </row>
    <row r="161" spans="1:14" x14ac:dyDescent="0.25">
      <c r="A161" s="341"/>
      <c r="B161" s="98"/>
      <c r="C161" s="15"/>
      <c r="D161" s="15"/>
      <c r="E161" s="470"/>
      <c r="F161" s="429">
        <v>45621</v>
      </c>
      <c r="G161" s="118" t="s">
        <v>14920</v>
      </c>
      <c r="H161" s="327"/>
      <c r="I161" s="780">
        <v>420000</v>
      </c>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10" t="s">
        <v>4595</v>
      </c>
      <c r="B169" s="1310"/>
      <c r="C169" s="1310"/>
      <c r="D169" s="204">
        <f>SUM(D150:D168)</f>
        <v>40000</v>
      </c>
      <c r="E169" s="471"/>
      <c r="F169" s="1311" t="s">
        <v>4595</v>
      </c>
      <c r="G169" s="1311"/>
      <c r="H169" s="1312"/>
      <c r="I169" s="428">
        <f>SUM(I150:I167)</f>
        <v>6191200</v>
      </c>
      <c r="K169" s="1311" t="s">
        <v>4595</v>
      </c>
      <c r="L169" s="1311"/>
      <c r="M169" s="1312"/>
      <c r="N169" s="428">
        <f>SUM(N150:N167)</f>
        <v>9612000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4" t="s">
        <v>9490</v>
      </c>
      <c r="C1" s="1345"/>
      <c r="D1" s="1345"/>
      <c r="E1" s="1346"/>
      <c r="G1" s="1344" t="s">
        <v>13773</v>
      </c>
      <c r="H1" s="1345"/>
      <c r="I1" s="1345"/>
      <c r="J1" s="1346"/>
      <c r="M1" s="1355" t="s">
        <v>11380</v>
      </c>
      <c r="N1" s="1356"/>
      <c r="O1" s="1356"/>
      <c r="P1" s="1357"/>
      <c r="R1" s="1355" t="s">
        <v>11380</v>
      </c>
      <c r="S1" s="1356"/>
      <c r="T1" s="1356"/>
      <c r="U1" s="1357"/>
      <c r="X1" s="1355" t="s">
        <v>11380</v>
      </c>
      <c r="Y1" s="1356"/>
      <c r="Z1" s="1356"/>
      <c r="AA1" s="1357"/>
      <c r="AC1" s="1352" t="s">
        <v>9490</v>
      </c>
      <c r="AD1" s="1353"/>
      <c r="AE1" s="1353"/>
      <c r="AF1" s="1354"/>
      <c r="AJ1" s="1344" t="s">
        <v>9490</v>
      </c>
      <c r="AK1" s="1345"/>
      <c r="AL1" s="1345"/>
      <c r="AM1" s="1346"/>
      <c r="AO1" s="996" t="s">
        <v>1766</v>
      </c>
    </row>
    <row r="2" spans="2:41" ht="21" x14ac:dyDescent="0.35">
      <c r="B2" s="1347" t="s">
        <v>13521</v>
      </c>
      <c r="C2" s="1348"/>
      <c r="D2" s="1348"/>
      <c r="E2" s="1349"/>
      <c r="G2" s="1347" t="s">
        <v>10389</v>
      </c>
      <c r="H2" s="1348"/>
      <c r="I2" s="1348"/>
      <c r="J2" s="1349"/>
      <c r="M2" s="1355" t="s">
        <v>13514</v>
      </c>
      <c r="N2" s="1356"/>
      <c r="O2" s="1356"/>
      <c r="P2" s="1357"/>
      <c r="R2" s="1355" t="s">
        <v>13513</v>
      </c>
      <c r="S2" s="1356"/>
      <c r="T2" s="1356"/>
      <c r="U2" s="1357"/>
      <c r="X2" s="1355" t="s">
        <v>13512</v>
      </c>
      <c r="Y2" s="1356"/>
      <c r="Z2" s="1356"/>
      <c r="AA2" s="1357"/>
      <c r="AC2" s="1347" t="s">
        <v>8155</v>
      </c>
      <c r="AD2" s="1348"/>
      <c r="AE2" s="1348"/>
      <c r="AF2" s="1349"/>
      <c r="AJ2" s="1347" t="s">
        <v>7168</v>
      </c>
      <c r="AK2" s="1348"/>
      <c r="AL2" s="1348"/>
      <c r="AM2" s="134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3" t="s">
        <v>9483</v>
      </c>
      <c r="C4" s="1334"/>
      <c r="D4" s="1334"/>
      <c r="E4" s="931">
        <f>'Main Summary'!B19</f>
        <v>166479510.46645162</v>
      </c>
      <c r="G4" s="1333" t="s">
        <v>9483</v>
      </c>
      <c r="H4" s="1334"/>
      <c r="I4" s="1334"/>
      <c r="J4" s="931">
        <f ca="1">'Main Summary'!F19-U5-U10</f>
        <v>284624037.18604004</v>
      </c>
      <c r="M4" s="1355" t="s">
        <v>11381</v>
      </c>
      <c r="N4" s="1356"/>
      <c r="O4" s="1356"/>
      <c r="P4" s="1357"/>
      <c r="R4" s="1355" t="s">
        <v>11381</v>
      </c>
      <c r="S4" s="1356"/>
      <c r="T4" s="1356"/>
      <c r="U4" s="1357"/>
      <c r="X4" s="1355" t="s">
        <v>11381</v>
      </c>
      <c r="Y4" s="1356"/>
      <c r="Z4" s="1356"/>
      <c r="AA4" s="1357"/>
      <c r="AC4" s="1333" t="s">
        <v>9483</v>
      </c>
      <c r="AD4" s="1334"/>
      <c r="AE4" s="1334"/>
      <c r="AF4" s="931">
        <f ca="1">'Main Summary'!J19-AA5-AA10</f>
        <v>137668700.60426268</v>
      </c>
      <c r="AJ4" s="1333" t="s">
        <v>9483</v>
      </c>
      <c r="AK4" s="1334"/>
      <c r="AL4" s="1334"/>
      <c r="AM4" s="931">
        <f>'Main Summary'!N19</f>
        <v>66512286.479166672</v>
      </c>
    </row>
    <row r="5" spans="2:41" ht="19.5" thickBot="1" x14ac:dyDescent="0.35">
      <c r="B5" s="1333" t="s">
        <v>9484</v>
      </c>
      <c r="C5" s="1334"/>
      <c r="D5" s="1334"/>
      <c r="E5" s="931">
        <f>'Main Summary'!C19</f>
        <v>169528161.93799999</v>
      </c>
      <c r="G5" s="1333" t="s">
        <v>9484</v>
      </c>
      <c r="H5" s="1334"/>
      <c r="I5" s="1334"/>
      <c r="J5" s="931">
        <f ca="1">'Main Summary'!G19-U6-U11</f>
        <v>369673213.57120001</v>
      </c>
      <c r="M5" s="1333" t="s">
        <v>9483</v>
      </c>
      <c r="N5" s="1334"/>
      <c r="O5" s="1334"/>
      <c r="P5" s="1021">
        <f ca="1">SUMIF(Posting!$B19935:$E51990,"Meezan Bank Head Office",Posting!$E19935:$E51990)</f>
        <v>10334010.629032258</v>
      </c>
      <c r="R5" s="1333" t="s">
        <v>9483</v>
      </c>
      <c r="S5" s="1334"/>
      <c r="T5" s="1334"/>
      <c r="U5" s="1021">
        <f ca="1">SUMIF(Posting!$B17317:$E19933,"Meezan Bank Head Office",Posting!$E17317:$E19933)</f>
        <v>19586377</v>
      </c>
      <c r="X5" s="1333" t="s">
        <v>9483</v>
      </c>
      <c r="Y5" s="1334"/>
      <c r="Z5" s="1334"/>
      <c r="AA5" s="1021">
        <f ca="1">SUMIF(Posting!$B1:$E17316,"Meezan Bank Head Office",Posting!$E1:$E17316)</f>
        <v>13034925</v>
      </c>
      <c r="AC5" s="1333" t="s">
        <v>9484</v>
      </c>
      <c r="AD5" s="1334"/>
      <c r="AE5" s="1334"/>
      <c r="AF5" s="931">
        <f ca="1">'Main Summary'!K19-AA6-AA11</f>
        <v>176831246.42000002</v>
      </c>
      <c r="AJ5" s="1333" t="s">
        <v>9484</v>
      </c>
      <c r="AK5" s="1334"/>
      <c r="AL5" s="1334"/>
      <c r="AM5" s="931">
        <f>'Main Summary'!O19</f>
        <v>82215394.510000005</v>
      </c>
    </row>
    <row r="6" spans="2:41" ht="18.75" x14ac:dyDescent="0.3">
      <c r="B6" s="1333" t="s">
        <v>2612</v>
      </c>
      <c r="C6" s="1334"/>
      <c r="D6" s="1334"/>
      <c r="E6" s="931">
        <f>E5-E4</f>
        <v>3048651.4715483785</v>
      </c>
      <c r="G6" s="1333" t="s">
        <v>2612</v>
      </c>
      <c r="H6" s="1334"/>
      <c r="I6" s="1334"/>
      <c r="J6" s="931">
        <f ca="1">J5-J4</f>
        <v>85049176.385159969</v>
      </c>
      <c r="M6" s="1333" t="s">
        <v>9484</v>
      </c>
      <c r="N6" s="1334"/>
      <c r="O6" s="1334"/>
      <c r="P6" s="1016">
        <f ca="1">SUMIF(Posting!$B19935:$F51990,"Meezan Bank Head Office",Posting!$F19935:$F51990)</f>
        <v>10414071</v>
      </c>
      <c r="R6" s="1333" t="s">
        <v>9484</v>
      </c>
      <c r="S6" s="1334"/>
      <c r="T6" s="1334"/>
      <c r="U6" s="1016">
        <f ca="1">SUMIF(Posting!$B17317:$F19933,"Meezan Bank Head Office",Posting!$F17317:$F19933)</f>
        <v>8936115</v>
      </c>
      <c r="X6" s="1333" t="s">
        <v>9484</v>
      </c>
      <c r="Y6" s="1334"/>
      <c r="Z6" s="1334"/>
      <c r="AA6" s="1016">
        <f ca="1">SUMIF(Posting!$B1:$F17316,"Meezan Bank Head Office",Posting!$F1:$F17316)</f>
        <v>19830000</v>
      </c>
      <c r="AC6" s="1333" t="s">
        <v>2612</v>
      </c>
      <c r="AD6" s="1334"/>
      <c r="AE6" s="1334"/>
      <c r="AF6" s="931">
        <f ca="1">AF5-AF4</f>
        <v>39162545.815737337</v>
      </c>
      <c r="AJ6" s="1333" t="s">
        <v>2612</v>
      </c>
      <c r="AK6" s="1334"/>
      <c r="AL6" s="1334"/>
      <c r="AM6" s="931">
        <f>AM5-AM4</f>
        <v>15703108.030833334</v>
      </c>
    </row>
    <row r="7" spans="2:41" ht="18.75" x14ac:dyDescent="0.3">
      <c r="B7" s="1333"/>
      <c r="C7" s="1334"/>
      <c r="D7" s="1334"/>
      <c r="E7" s="931"/>
      <c r="G7" s="1333"/>
      <c r="H7" s="1334"/>
      <c r="I7" s="1334"/>
      <c r="J7" s="931"/>
      <c r="M7" s="1333" t="s">
        <v>2612</v>
      </c>
      <c r="N7" s="1334"/>
      <c r="O7" s="1334"/>
      <c r="P7" s="931">
        <f ca="1">P6-P5</f>
        <v>80060.370967742056</v>
      </c>
      <c r="R7" s="1333" t="s">
        <v>2612</v>
      </c>
      <c r="S7" s="1334"/>
      <c r="T7" s="1334"/>
      <c r="U7" s="931">
        <f ca="1">U6-U5</f>
        <v>-10650262</v>
      </c>
      <c r="X7" s="1333" t="s">
        <v>2612</v>
      </c>
      <c r="Y7" s="1334"/>
      <c r="Z7" s="1334"/>
      <c r="AA7" s="931">
        <f ca="1">AA6-AA5</f>
        <v>6795075</v>
      </c>
      <c r="AC7" s="1333"/>
      <c r="AD7" s="1334"/>
      <c r="AE7" s="1334"/>
      <c r="AF7" s="931"/>
      <c r="AJ7" s="1333"/>
      <c r="AK7" s="1334"/>
      <c r="AL7" s="1334"/>
      <c r="AM7" s="931"/>
    </row>
    <row r="8" spans="2:41" ht="19.5" thickBot="1" x14ac:dyDescent="0.35">
      <c r="B8" s="1340" t="s">
        <v>11029</v>
      </c>
      <c r="C8" s="1310"/>
      <c r="D8" s="1310"/>
      <c r="E8" s="931"/>
      <c r="G8" s="1340" t="s">
        <v>11029</v>
      </c>
      <c r="H8" s="1310"/>
      <c r="I8" s="1310"/>
      <c r="J8" s="931"/>
      <c r="M8" s="1333"/>
      <c r="N8" s="1334"/>
      <c r="O8" s="1334"/>
      <c r="P8" s="931"/>
      <c r="R8" s="1333"/>
      <c r="S8" s="1334"/>
      <c r="T8" s="1334"/>
      <c r="U8" s="931"/>
      <c r="X8" s="1333"/>
      <c r="Y8" s="1334"/>
      <c r="Z8" s="1334"/>
      <c r="AA8" s="931"/>
      <c r="AC8" s="1340" t="s">
        <v>11029</v>
      </c>
      <c r="AD8" s="1310"/>
      <c r="AE8" s="1310"/>
      <c r="AF8" s="931"/>
      <c r="AJ8" s="1333" t="s">
        <v>9485</v>
      </c>
      <c r="AK8" s="1334"/>
      <c r="AL8" s="1334"/>
      <c r="AM8" s="931">
        <v>300000</v>
      </c>
    </row>
    <row r="9" spans="2:41" ht="21.75" thickBot="1" x14ac:dyDescent="0.4">
      <c r="B9" s="1333" t="s">
        <v>9487</v>
      </c>
      <c r="C9" s="1334"/>
      <c r="D9" s="1334"/>
      <c r="E9" s="932">
        <v>820900</v>
      </c>
      <c r="G9" s="1333" t="s">
        <v>9487</v>
      </c>
      <c r="H9" s="1334"/>
      <c r="I9" s="1334"/>
      <c r="J9" s="932">
        <v>500000</v>
      </c>
      <c r="M9" s="1355" t="s">
        <v>11382</v>
      </c>
      <c r="N9" s="1356"/>
      <c r="O9" s="1356"/>
      <c r="P9" s="1357"/>
      <c r="R9" s="1355" t="s">
        <v>11382</v>
      </c>
      <c r="S9" s="1356"/>
      <c r="T9" s="1356"/>
      <c r="U9" s="1357"/>
      <c r="X9" s="1355" t="s">
        <v>11382</v>
      </c>
      <c r="Y9" s="1356"/>
      <c r="Z9" s="1356"/>
      <c r="AA9" s="1357"/>
      <c r="AC9" s="1333" t="s">
        <v>9487</v>
      </c>
      <c r="AD9" s="1334"/>
      <c r="AE9" s="1334"/>
      <c r="AF9" s="932">
        <v>526260</v>
      </c>
      <c r="AJ9" s="1333" t="s">
        <v>9486</v>
      </c>
      <c r="AK9" s="1334"/>
      <c r="AL9" s="1334"/>
      <c r="AM9" s="931">
        <v>526260</v>
      </c>
    </row>
    <row r="10" spans="2:41" s="928" customFormat="1" ht="19.5" thickBot="1" x14ac:dyDescent="0.35">
      <c r="B10" s="1333"/>
      <c r="C10" s="1334"/>
      <c r="D10" s="1334"/>
      <c r="E10" s="932"/>
      <c r="G10" s="1333"/>
      <c r="H10" s="1334"/>
      <c r="I10" s="1334"/>
      <c r="J10" s="932"/>
      <c r="M10" s="1333" t="s">
        <v>9483</v>
      </c>
      <c r="N10" s="1334"/>
      <c r="O10" s="1334"/>
      <c r="P10" s="1021">
        <f ca="1">SUMIF(Posting!$B19935:$E51990,"Saifee Hospital",Posting!$E19935:$E51990)</f>
        <v>1121150.935483871</v>
      </c>
      <c r="R10" s="1333" t="s">
        <v>9483</v>
      </c>
      <c r="S10" s="1334"/>
      <c r="T10" s="1334"/>
      <c r="U10" s="1021">
        <f ca="1">SUMIF(Posting!$B17317:$E19933,"Saifee Hospital",Posting!$E17317:$E19933)</f>
        <v>2187330</v>
      </c>
      <c r="X10" s="1333" t="s">
        <v>9483</v>
      </c>
      <c r="Y10" s="1334"/>
      <c r="Z10" s="1334"/>
      <c r="AA10" s="1021">
        <f ca="1">SUMIF(Posting!$B1:$E17316,"Saifee Hospital",Posting!$E1:$E17316)</f>
        <v>1591330</v>
      </c>
      <c r="AC10" s="1333"/>
      <c r="AD10" s="1334"/>
      <c r="AE10" s="1334"/>
      <c r="AF10" s="932"/>
      <c r="AJ10" s="1333" t="s">
        <v>9487</v>
      </c>
      <c r="AK10" s="1334"/>
      <c r="AL10" s="1334"/>
      <c r="AM10" s="932">
        <v>1314656</v>
      </c>
    </row>
    <row r="11" spans="2:41" ht="18.75" x14ac:dyDescent="0.3">
      <c r="B11" s="1340" t="s">
        <v>2612</v>
      </c>
      <c r="C11" s="1310"/>
      <c r="D11" s="1310"/>
      <c r="E11" s="931">
        <f>E9+E6</f>
        <v>3869551.4715483785</v>
      </c>
      <c r="G11" s="1340" t="s">
        <v>2612</v>
      </c>
      <c r="H11" s="1310"/>
      <c r="I11" s="1310"/>
      <c r="J11" s="931">
        <f ca="1">J9+J6</f>
        <v>85549176.385159969</v>
      </c>
      <c r="M11" s="1333" t="s">
        <v>9484</v>
      </c>
      <c r="N11" s="1334"/>
      <c r="O11" s="1334"/>
      <c r="P11" s="1016">
        <f ca="1">SUMIF(Posting!$B19935:$F51990,"Saifee Hospital",Posting!$F19935:$F51990)</f>
        <v>3000000</v>
      </c>
      <c r="R11" s="1333" t="s">
        <v>9484</v>
      </c>
      <c r="S11" s="1334"/>
      <c r="T11" s="1334"/>
      <c r="U11" s="1016">
        <f ca="1">SUMIF(Posting!$B17317:$F19933,"Saifee Hospital",Posting!$F17317:$F19933)</f>
        <v>3724000</v>
      </c>
      <c r="X11" s="1333" t="s">
        <v>9484</v>
      </c>
      <c r="Y11" s="1334"/>
      <c r="Z11" s="1334"/>
      <c r="AA11" s="1016">
        <f ca="1">SUMIF(Posting!$B1:$F17316,"Saifee Hospital",Posting!$F1:$F17316)</f>
        <v>2434251</v>
      </c>
      <c r="AC11" s="1340" t="s">
        <v>2612</v>
      </c>
      <c r="AD11" s="1310"/>
      <c r="AE11" s="1310"/>
      <c r="AF11" s="931">
        <f ca="1">AF9+AF6</f>
        <v>39688805.815737337</v>
      </c>
      <c r="AJ11" s="1333" t="s">
        <v>2614</v>
      </c>
      <c r="AK11" s="1334"/>
      <c r="AL11" s="1334"/>
      <c r="AM11" s="931">
        <f>AM6-AM8-AM9+AM10</f>
        <v>16191504.030833334</v>
      </c>
    </row>
    <row r="12" spans="2:41" ht="21" x14ac:dyDescent="0.35">
      <c r="B12" s="1335"/>
      <c r="C12" s="1336"/>
      <c r="D12" s="1337"/>
      <c r="E12" s="931"/>
      <c r="G12" s="1335"/>
      <c r="H12" s="1336"/>
      <c r="I12" s="1337"/>
      <c r="J12" s="931"/>
      <c r="M12" s="1333" t="s">
        <v>2612</v>
      </c>
      <c r="N12" s="1334"/>
      <c r="O12" s="1334"/>
      <c r="P12" s="931">
        <f ca="1">P11-P10</f>
        <v>1878849.064516129</v>
      </c>
      <c r="R12" s="1333" t="s">
        <v>2612</v>
      </c>
      <c r="S12" s="1334"/>
      <c r="T12" s="1334"/>
      <c r="U12" s="931">
        <f ca="1">U11-U10</f>
        <v>1536670</v>
      </c>
      <c r="X12" s="1333" t="s">
        <v>2612</v>
      </c>
      <c r="Y12" s="1334"/>
      <c r="Z12" s="1334"/>
      <c r="AA12" s="931">
        <f ca="1">AA11-AA10</f>
        <v>842921</v>
      </c>
      <c r="AC12" s="1335"/>
      <c r="AD12" s="1336"/>
      <c r="AE12" s="1337"/>
      <c r="AF12" s="931"/>
      <c r="AJ12" s="1350" t="s">
        <v>9488</v>
      </c>
      <c r="AK12" s="1351"/>
      <c r="AL12" s="1351"/>
      <c r="AM12" s="935">
        <v>2434251</v>
      </c>
    </row>
    <row r="13" spans="2:41" s="968" customFormat="1" ht="21.75" thickBot="1" x14ac:dyDescent="0.4">
      <c r="B13" s="1341" t="s">
        <v>11028</v>
      </c>
      <c r="C13" s="1342"/>
      <c r="D13" s="1343"/>
      <c r="E13" s="931"/>
      <c r="G13" s="1341" t="s">
        <v>11028</v>
      </c>
      <c r="H13" s="1342"/>
      <c r="I13" s="1343"/>
      <c r="J13" s="931"/>
      <c r="M13" s="1340"/>
      <c r="N13" s="1310"/>
      <c r="O13" s="1310"/>
      <c r="P13" s="931"/>
      <c r="R13" s="1340"/>
      <c r="S13" s="1310"/>
      <c r="T13" s="1310"/>
      <c r="U13" s="931"/>
      <c r="X13" s="1340"/>
      <c r="Y13" s="1310"/>
      <c r="Z13" s="1310"/>
      <c r="AA13" s="931"/>
      <c r="AC13" s="1341" t="s">
        <v>11028</v>
      </c>
      <c r="AD13" s="1342"/>
      <c r="AE13" s="1343"/>
      <c r="AF13" s="931"/>
      <c r="AJ13" s="1328" t="s">
        <v>2614</v>
      </c>
      <c r="AK13" s="1329"/>
      <c r="AL13" s="1329"/>
      <c r="AM13" s="967">
        <f>AM11-AM12</f>
        <v>13757253.030833334</v>
      </c>
    </row>
    <row r="14" spans="2:41" ht="18.75" x14ac:dyDescent="0.3">
      <c r="B14" s="1335" t="s">
        <v>9485</v>
      </c>
      <c r="C14" s="1336"/>
      <c r="D14" s="1337"/>
      <c r="E14" s="931">
        <v>600000</v>
      </c>
      <c r="G14" s="1335" t="s">
        <v>9485</v>
      </c>
      <c r="H14" s="1336"/>
      <c r="I14" s="1337"/>
      <c r="J14" s="931">
        <v>600000</v>
      </c>
      <c r="M14" s="1335"/>
      <c r="N14" s="1336"/>
      <c r="O14" s="1337"/>
      <c r="P14" s="931"/>
      <c r="R14" s="1335"/>
      <c r="S14" s="1336"/>
      <c r="T14" s="1337"/>
      <c r="U14" s="931"/>
      <c r="X14" s="1335"/>
      <c r="Y14" s="1336"/>
      <c r="Z14" s="1337"/>
      <c r="AA14" s="931"/>
      <c r="AC14" s="1335" t="s">
        <v>9485</v>
      </c>
      <c r="AD14" s="1336"/>
      <c r="AE14" s="1337"/>
      <c r="AF14" s="931">
        <v>300000</v>
      </c>
      <c r="AJ14" s="933"/>
      <c r="AK14" s="933"/>
      <c r="AL14" s="933"/>
      <c r="AM14" s="934"/>
    </row>
    <row r="15" spans="2:41" ht="18.75" x14ac:dyDescent="0.3">
      <c r="B15" s="1335" t="s">
        <v>9486</v>
      </c>
      <c r="C15" s="1336"/>
      <c r="D15" s="1337"/>
      <c r="E15" s="931"/>
      <c r="F15" s="301"/>
      <c r="G15" s="1335" t="s">
        <v>9486</v>
      </c>
      <c r="H15" s="1336"/>
      <c r="I15" s="1337"/>
      <c r="J15" s="931">
        <v>845422</v>
      </c>
      <c r="K15" s="301"/>
      <c r="L15" s="301"/>
      <c r="Q15" s="301"/>
      <c r="V15" s="301"/>
      <c r="W15" s="301"/>
      <c r="AB15" s="301"/>
      <c r="AC15" s="1335" t="s">
        <v>9486</v>
      </c>
      <c r="AD15" s="1336"/>
      <c r="AE15" s="1337"/>
      <c r="AF15" s="931">
        <v>500000</v>
      </c>
      <c r="AG15" s="301"/>
      <c r="AH15" s="301"/>
      <c r="AI15" s="301"/>
      <c r="AJ15" s="933"/>
      <c r="AK15" s="933"/>
      <c r="AL15" s="933"/>
      <c r="AM15" s="934"/>
    </row>
    <row r="16" spans="2:41" ht="18.75" x14ac:dyDescent="0.3">
      <c r="B16" s="1335" t="s">
        <v>12703</v>
      </c>
      <c r="C16" s="1336"/>
      <c r="D16" s="1337"/>
      <c r="E16" s="931"/>
      <c r="F16" s="301"/>
      <c r="G16" s="1335" t="s">
        <v>14317</v>
      </c>
      <c r="H16" s="1336"/>
      <c r="I16" s="1337"/>
      <c r="J16" s="931"/>
      <c r="K16" s="301"/>
      <c r="L16" s="301"/>
      <c r="Q16" s="301"/>
      <c r="V16" s="301"/>
      <c r="W16" s="301"/>
      <c r="AB16" s="301"/>
      <c r="AC16" s="1335" t="s">
        <v>11031</v>
      </c>
      <c r="AD16" s="1336"/>
      <c r="AE16" s="1337"/>
      <c r="AF16" s="1046">
        <v>0</v>
      </c>
      <c r="AG16" s="301"/>
      <c r="AH16" s="301"/>
      <c r="AI16" s="301"/>
      <c r="AJ16" s="933"/>
      <c r="AK16" s="933"/>
      <c r="AL16" s="933"/>
      <c r="AM16" s="934"/>
    </row>
    <row r="17" spans="2:39" ht="21" x14ac:dyDescent="0.35">
      <c r="B17" s="1338"/>
      <c r="C17" s="1339"/>
      <c r="D17" s="1339"/>
      <c r="E17" s="1025"/>
      <c r="F17" s="301"/>
      <c r="G17" s="1338"/>
      <c r="H17" s="1339"/>
      <c r="I17" s="1339"/>
      <c r="J17" s="1025"/>
      <c r="K17" s="301"/>
      <c r="L17" s="301"/>
      <c r="P17" s="3">
        <f ca="1">P12+P7</f>
        <v>1958909.435483871</v>
      </c>
      <c r="Q17" s="301"/>
      <c r="U17" s="3">
        <f ca="1">U12+U7</f>
        <v>-9113592</v>
      </c>
      <c r="V17" s="301"/>
      <c r="W17" s="301"/>
      <c r="AA17" s="3">
        <f ca="1">AA12+AA7</f>
        <v>7637996</v>
      </c>
      <c r="AB17" s="301"/>
      <c r="AC17" s="1338" t="s">
        <v>11383</v>
      </c>
      <c r="AD17" s="1339"/>
      <c r="AE17" s="1339"/>
      <c r="AF17" s="1025">
        <v>3707947</v>
      </c>
      <c r="AG17" s="301"/>
      <c r="AH17" s="301"/>
      <c r="AI17" s="301"/>
      <c r="AJ17" s="1078"/>
      <c r="AK17" s="933"/>
      <c r="AL17" s="933"/>
      <c r="AM17" s="934"/>
    </row>
    <row r="18" spans="2:39" ht="21" x14ac:dyDescent="0.35">
      <c r="B18" s="1338"/>
      <c r="C18" s="1339"/>
      <c r="D18" s="1339"/>
      <c r="E18" s="1025"/>
      <c r="F18" s="301"/>
      <c r="G18" s="1338"/>
      <c r="H18" s="1339"/>
      <c r="I18" s="1339"/>
      <c r="J18" s="1025"/>
      <c r="K18" s="301"/>
      <c r="L18" s="301"/>
      <c r="M18" s="3"/>
      <c r="P18" s="3"/>
      <c r="Q18" s="301"/>
      <c r="R18" s="3"/>
      <c r="U18" s="3"/>
      <c r="V18" s="301"/>
      <c r="W18" s="301"/>
      <c r="AB18" s="301"/>
      <c r="AC18" s="1338"/>
      <c r="AD18" s="1339"/>
      <c r="AE18" s="1339"/>
      <c r="AF18" s="1025"/>
      <c r="AG18" s="301"/>
      <c r="AH18" s="301"/>
      <c r="AI18" s="301"/>
      <c r="AJ18" s="933"/>
      <c r="AK18" s="933"/>
      <c r="AL18" s="933"/>
      <c r="AM18" s="934"/>
    </row>
    <row r="19" spans="2:39" ht="19.5" thickBot="1" x14ac:dyDescent="0.35">
      <c r="B19" s="1340"/>
      <c r="C19" s="1310"/>
      <c r="D19" s="1310"/>
      <c r="E19" s="1026"/>
      <c r="F19" s="301"/>
      <c r="G19" s="1340"/>
      <c r="H19" s="1310"/>
      <c r="I19" s="1310"/>
      <c r="J19" s="1026"/>
      <c r="K19" s="301"/>
      <c r="L19" s="301"/>
      <c r="P19" s="3"/>
      <c r="Q19" s="301"/>
      <c r="U19" s="3"/>
      <c r="V19" s="301"/>
      <c r="W19" s="301"/>
      <c r="AB19" s="301"/>
      <c r="AC19" s="1340"/>
      <c r="AD19" s="1310"/>
      <c r="AE19" s="1310"/>
      <c r="AF19" s="1026"/>
      <c r="AG19" s="301"/>
      <c r="AH19" s="301"/>
      <c r="AI19" s="301"/>
      <c r="AJ19" s="933"/>
      <c r="AK19" s="933"/>
      <c r="AL19" s="933"/>
      <c r="AM19" s="934"/>
    </row>
    <row r="20" spans="2:39" ht="21" x14ac:dyDescent="0.35">
      <c r="B20" s="1340" t="s">
        <v>11030</v>
      </c>
      <c r="C20" s="1310"/>
      <c r="D20" s="1310"/>
      <c r="E20" s="1025">
        <f>SUM(E14:E19)</f>
        <v>600000</v>
      </c>
      <c r="G20" s="1340" t="s">
        <v>11030</v>
      </c>
      <c r="H20" s="1310"/>
      <c r="I20" s="1310"/>
      <c r="J20" s="1025">
        <f>SUM(J14:J19)</f>
        <v>1445422</v>
      </c>
      <c r="P20" s="3"/>
      <c r="U20" s="3">
        <f ca="1">AA17+U17+P17</f>
        <v>483313.43548387103</v>
      </c>
      <c r="AA20" s="3"/>
      <c r="AC20" s="1340" t="s">
        <v>11030</v>
      </c>
      <c r="AD20" s="1310"/>
      <c r="AE20" s="1310"/>
      <c r="AF20" s="1025">
        <f>SUM(AF14:AF19)</f>
        <v>4507947</v>
      </c>
      <c r="AJ20" s="1330" t="s">
        <v>9489</v>
      </c>
      <c r="AK20" s="1331"/>
      <c r="AL20" s="1331"/>
      <c r="AM20" s="1332"/>
    </row>
    <row r="21" spans="2:39" s="928" customFormat="1" ht="21" x14ac:dyDescent="0.35">
      <c r="B21" s="1338"/>
      <c r="C21" s="1339"/>
      <c r="D21" s="1339"/>
      <c r="E21" s="1025"/>
      <c r="G21" s="1338"/>
      <c r="H21" s="1339"/>
      <c r="I21" s="1339"/>
      <c r="J21" s="1025"/>
      <c r="M21"/>
      <c r="N21"/>
      <c r="O21"/>
      <c r="P21" s="3"/>
      <c r="R21"/>
      <c r="S21"/>
      <c r="T21"/>
      <c r="U21" s="3"/>
      <c r="X21"/>
      <c r="Y21"/>
      <c r="Z21"/>
      <c r="AA21"/>
      <c r="AC21" s="1338"/>
      <c r="AD21" s="1339"/>
      <c r="AE21" s="1339"/>
      <c r="AF21" s="1025"/>
      <c r="AJ21" s="969" t="s">
        <v>9491</v>
      </c>
      <c r="AK21" s="965" t="s">
        <v>4750</v>
      </c>
      <c r="AL21" s="965" t="s">
        <v>1201</v>
      </c>
      <c r="AM21" s="971" t="s">
        <v>1893</v>
      </c>
    </row>
    <row r="22" spans="2:39" s="928" customFormat="1" ht="21.75" thickBot="1" x14ac:dyDescent="0.4">
      <c r="B22" s="1328" t="s">
        <v>2614</v>
      </c>
      <c r="C22" s="1329"/>
      <c r="D22" s="1329"/>
      <c r="E22" s="967">
        <f>E11-E20</f>
        <v>3269551.4715483785</v>
      </c>
      <c r="G22" s="1328" t="s">
        <v>2614</v>
      </c>
      <c r="H22" s="1329"/>
      <c r="I22" s="1329"/>
      <c r="J22" s="967">
        <f ca="1">J11-J20</f>
        <v>84103754.385159969</v>
      </c>
      <c r="M22"/>
      <c r="N22"/>
      <c r="O22"/>
      <c r="P22"/>
      <c r="R22"/>
      <c r="S22"/>
      <c r="T22"/>
      <c r="U22"/>
      <c r="X22"/>
      <c r="Y22"/>
      <c r="Z22"/>
      <c r="AA22"/>
      <c r="AC22" s="1328" t="s">
        <v>2614</v>
      </c>
      <c r="AD22" s="1329"/>
      <c r="AE22" s="1329"/>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0" t="s">
        <v>9489</v>
      </c>
      <c r="C24" s="1331"/>
      <c r="D24" s="1331"/>
      <c r="E24" s="1332"/>
      <c r="G24" s="1330" t="s">
        <v>9489</v>
      </c>
      <c r="H24" s="1331"/>
      <c r="I24" s="1331"/>
      <c r="J24" s="1332"/>
      <c r="M24"/>
      <c r="N24"/>
      <c r="O24"/>
      <c r="P24"/>
      <c r="R24"/>
      <c r="S24"/>
      <c r="T24"/>
      <c r="U24"/>
      <c r="X24"/>
      <c r="Y24"/>
      <c r="Z24"/>
      <c r="AA24"/>
      <c r="AC24" s="1330" t="s">
        <v>9489</v>
      </c>
      <c r="AD24" s="1331"/>
      <c r="AE24" s="1331"/>
      <c r="AF24" s="1332"/>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1078951.9856109649</v>
      </c>
      <c r="D27" s="939">
        <f>D26*E22</f>
        <v>1078951.9856109649</v>
      </c>
      <c r="E27" s="932">
        <f>E26*E22</f>
        <v>1111647.5003264488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6191200</v>
      </c>
      <c r="I28" s="940">
        <f>Receiving!N169</f>
        <v>9612000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1078951.9856109649</v>
      </c>
      <c r="D29" s="942">
        <f t="shared" ref="D29:E29" si="1">D27-D28</f>
        <v>1078951.9856109649</v>
      </c>
      <c r="E29" s="943">
        <f t="shared" si="1"/>
        <v>1111647.5003264488</v>
      </c>
      <c r="G29" s="937" t="s">
        <v>9494</v>
      </c>
      <c r="H29" s="942">
        <f ca="1">H27-H28</f>
        <v>21563038.947102793</v>
      </c>
      <c r="I29" s="942">
        <f t="shared" ref="I29:J29" ca="1" si="2">I27-I28</f>
        <v>18142238.947102793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4" t="s">
        <v>5473</v>
      </c>
      <c r="B1" s="1364"/>
      <c r="C1" s="1364"/>
      <c r="D1" s="1364"/>
      <c r="E1" s="1364"/>
      <c r="F1" s="1364"/>
      <c r="G1" s="1364"/>
      <c r="H1" s="1364"/>
      <c r="I1" s="1364"/>
      <c r="J1" s="1364"/>
    </row>
    <row r="2" spans="1:13" x14ac:dyDescent="0.25">
      <c r="A2" s="1364"/>
      <c r="B2" s="1364"/>
      <c r="C2" s="1364"/>
      <c r="D2" s="1364"/>
      <c r="E2" s="1364"/>
      <c r="F2" s="1364"/>
      <c r="G2" s="1364"/>
      <c r="H2" s="1364"/>
      <c r="I2" s="1364"/>
      <c r="J2" s="136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3" t="s">
        <v>5482</v>
      </c>
      <c r="B11" s="1363"/>
      <c r="C11" s="1363"/>
      <c r="D11" s="1363"/>
    </row>
    <row r="12" spans="1:13" x14ac:dyDescent="0.25">
      <c r="A12" s="360" t="s">
        <v>5157</v>
      </c>
      <c r="B12" s="360" t="s">
        <v>938</v>
      </c>
      <c r="C12" s="360" t="s">
        <v>1201</v>
      </c>
      <c r="D12" s="360" t="s">
        <v>1893</v>
      </c>
      <c r="E12" s="3"/>
      <c r="G12" s="1365" t="s">
        <v>5483</v>
      </c>
      <c r="H12" s="1366"/>
      <c r="I12" s="1367"/>
      <c r="J12" s="370">
        <f>H9+I9+J9</f>
        <v>9658438.778794989</v>
      </c>
    </row>
    <row r="13" spans="1:13" x14ac:dyDescent="0.25">
      <c r="A13" s="2" t="s">
        <v>5158</v>
      </c>
      <c r="B13" s="15">
        <v>9323439</v>
      </c>
      <c r="C13" s="15">
        <v>9323439</v>
      </c>
      <c r="D13" s="15">
        <v>9605968</v>
      </c>
      <c r="G13" s="1365" t="s">
        <v>5484</v>
      </c>
      <c r="H13" s="1366"/>
      <c r="I13" s="1367"/>
      <c r="J13" s="370">
        <f>J31</f>
        <v>5549996</v>
      </c>
    </row>
    <row r="14" spans="1:13" x14ac:dyDescent="0.25">
      <c r="A14" s="2" t="s">
        <v>5159</v>
      </c>
      <c r="B14" s="15">
        <v>7575873</v>
      </c>
      <c r="C14" s="15">
        <v>7575873</v>
      </c>
      <c r="D14" s="15">
        <v>7805445</v>
      </c>
      <c r="G14" s="1365" t="s">
        <v>5485</v>
      </c>
      <c r="H14" s="1366"/>
      <c r="I14" s="136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8" t="s">
        <v>5486</v>
      </c>
      <c r="G18" s="136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3" t="s">
        <v>5490</v>
      </c>
      <c r="J22" s="136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2" t="s">
        <v>7870</v>
      </c>
      <c r="B40" s="1293"/>
      <c r="C40" s="1293"/>
      <c r="D40" s="1293"/>
      <c r="E40" s="1293"/>
      <c r="F40" s="1293"/>
      <c r="G40" s="1293"/>
      <c r="H40" s="1293"/>
      <c r="I40" s="1293"/>
      <c r="J40" s="1293"/>
      <c r="K40" s="1294"/>
    </row>
    <row r="41" spans="1:12" ht="15.75" thickBot="1" x14ac:dyDescent="0.3">
      <c r="A41" s="1298"/>
      <c r="B41" s="1299"/>
      <c r="C41" s="1299"/>
      <c r="D41" s="1299"/>
      <c r="E41" s="1299"/>
      <c r="F41" s="1299"/>
      <c r="G41" s="1299"/>
      <c r="H41" s="1299"/>
      <c r="I41" s="1299"/>
      <c r="J41" s="1299"/>
      <c r="K41" s="130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2" t="s">
        <v>7167</v>
      </c>
      <c r="B51" s="1293"/>
      <c r="C51" s="1293"/>
      <c r="D51" s="1293"/>
      <c r="E51" s="1293"/>
      <c r="F51" s="1293"/>
      <c r="G51" s="1293"/>
      <c r="H51" s="1293"/>
      <c r="I51" s="1293"/>
      <c r="J51" s="1293"/>
      <c r="K51" s="1294"/>
    </row>
    <row r="52" spans="1:14" ht="15.75" thickBot="1" x14ac:dyDescent="0.3">
      <c r="A52" s="1298"/>
      <c r="B52" s="1299"/>
      <c r="C52" s="1299"/>
      <c r="D52" s="1299"/>
      <c r="E52" s="1299"/>
      <c r="F52" s="1299"/>
      <c r="G52" s="1299"/>
      <c r="H52" s="1299"/>
      <c r="I52" s="1299"/>
      <c r="J52" s="1299"/>
      <c r="K52" s="130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5" t="s">
        <v>7168</v>
      </c>
      <c r="B59" s="1296"/>
      <c r="C59" s="1296"/>
      <c r="D59" s="1296"/>
      <c r="E59" s="1296"/>
      <c r="F59" s="1296"/>
      <c r="G59" s="1296"/>
      <c r="H59" s="1296"/>
      <c r="I59" s="1296"/>
      <c r="J59" s="1296"/>
      <c r="K59" s="1296"/>
      <c r="L59" s="964"/>
      <c r="M59" s="964"/>
    </row>
    <row r="60" spans="1:14" ht="15.75" customHeight="1" x14ac:dyDescent="0.25">
      <c r="A60" s="1361"/>
      <c r="B60" s="1362"/>
      <c r="C60" s="1362"/>
      <c r="D60" s="1362"/>
      <c r="E60" s="1362"/>
      <c r="F60" s="1362"/>
      <c r="G60" s="1362"/>
      <c r="H60" s="1362"/>
      <c r="I60" s="1362"/>
      <c r="J60" s="1362"/>
      <c r="K60" s="136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8" t="s">
        <v>10387</v>
      </c>
      <c r="F66" s="1359"/>
      <c r="G66" s="136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2" t="s">
        <v>8155</v>
      </c>
      <c r="B74" s="1293"/>
      <c r="C74" s="1293"/>
      <c r="D74" s="1293"/>
      <c r="E74" s="1293"/>
      <c r="F74" s="1293"/>
      <c r="G74" s="1293"/>
      <c r="H74" s="1293"/>
      <c r="I74" s="1293"/>
      <c r="J74" s="1293"/>
      <c r="K74" s="1293"/>
      <c r="L74" s="1294"/>
    </row>
    <row r="75" spans="1:20" ht="15.75" customHeight="1" thickBot="1" x14ac:dyDescent="0.3">
      <c r="A75" s="1298"/>
      <c r="B75" s="1299"/>
      <c r="C75" s="1299"/>
      <c r="D75" s="1299"/>
      <c r="E75" s="1299"/>
      <c r="F75" s="1299"/>
      <c r="G75" s="1299"/>
      <c r="H75" s="1299"/>
      <c r="I75" s="1299"/>
      <c r="J75" s="1299"/>
      <c r="K75" s="1299"/>
      <c r="L75" s="1300"/>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9" t="s">
        <v>10486</v>
      </c>
      <c r="D82" s="1370"/>
      <c r="E82" s="1370"/>
      <c r="F82" s="1370"/>
      <c r="G82" s="1370"/>
      <c r="H82" s="1371"/>
      <c r="I82" s="975"/>
      <c r="J82" s="975">
        <f>19830000/3</f>
        <v>6610000</v>
      </c>
      <c r="K82" s="975">
        <f>19830000/3</f>
        <v>6610000</v>
      </c>
      <c r="L82" s="975">
        <f>19830000/3</f>
        <v>6610000</v>
      </c>
      <c r="M82" s="947"/>
    </row>
    <row r="83" spans="1:17" x14ac:dyDescent="0.25">
      <c r="M83" s="3"/>
    </row>
    <row r="84" spans="1:17" s="928" customFormat="1" ht="26.25" customHeight="1" x14ac:dyDescent="0.25">
      <c r="C84" s="1369" t="s">
        <v>10524</v>
      </c>
      <c r="D84" s="1370"/>
      <c r="E84" s="1370"/>
      <c r="F84" s="1370"/>
      <c r="G84" s="1370"/>
      <c r="H84" s="1371"/>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2" t="s">
        <v>10389</v>
      </c>
      <c r="B89" s="1293"/>
      <c r="C89" s="1293"/>
      <c r="D89" s="1293"/>
      <c r="E89" s="1293"/>
      <c r="F89" s="1293"/>
      <c r="G89" s="1293"/>
      <c r="H89" s="1293"/>
      <c r="I89" s="1293"/>
      <c r="J89" s="1293"/>
      <c r="K89" s="1294"/>
      <c r="L89" s="3"/>
      <c r="M89" s="3"/>
    </row>
    <row r="90" spans="1:17" ht="15.75" thickBot="1" x14ac:dyDescent="0.3">
      <c r="A90" s="1298"/>
      <c r="B90" s="1299"/>
      <c r="C90" s="1299"/>
      <c r="D90" s="1299"/>
      <c r="E90" s="1299"/>
      <c r="F90" s="1299"/>
      <c r="G90" s="1299"/>
      <c r="H90" s="1299"/>
      <c r="I90" s="1299"/>
      <c r="J90" s="1299"/>
      <c r="K90" s="1300"/>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8" t="s">
        <v>2610</v>
      </c>
      <c r="B2" s="1388"/>
      <c r="C2" s="1388"/>
      <c r="D2" s="1388"/>
      <c r="E2" s="1388"/>
      <c r="F2" s="1388"/>
      <c r="G2" s="1388"/>
      <c r="H2" s="1388"/>
      <c r="I2" s="1388"/>
      <c r="J2" s="1388"/>
      <c r="K2" s="138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5">
        <v>28459027</v>
      </c>
      <c r="B4" s="1385">
        <v>35457479</v>
      </c>
      <c r="C4" s="1385">
        <f>B4-A4</f>
        <v>6998452</v>
      </c>
      <c r="D4" s="1385" t="s">
        <v>2618</v>
      </c>
      <c r="E4" s="225"/>
      <c r="F4" s="225"/>
      <c r="G4" s="225"/>
      <c r="H4" s="1385">
        <f>C4</f>
        <v>6998452</v>
      </c>
      <c r="I4" s="1385">
        <f>H4*25%</f>
        <v>1749613</v>
      </c>
      <c r="J4" s="1385">
        <f>H4*25%</f>
        <v>1749613</v>
      </c>
      <c r="K4" s="1385">
        <f>H4*50%</f>
        <v>3499226</v>
      </c>
    </row>
    <row r="5" spans="1:11" ht="21" customHeight="1" x14ac:dyDescent="0.25">
      <c r="A5" s="1385"/>
      <c r="B5" s="1385"/>
      <c r="C5" s="1385"/>
      <c r="D5" s="1385"/>
      <c r="E5" s="225"/>
      <c r="F5" s="225"/>
      <c r="G5" s="225"/>
      <c r="H5" s="1385"/>
      <c r="I5" s="1385"/>
      <c r="J5" s="1385"/>
      <c r="K5" s="1385"/>
    </row>
    <row r="6" spans="1:11" ht="15.75" x14ac:dyDescent="0.25">
      <c r="A6" s="1386" t="s">
        <v>2619</v>
      </c>
      <c r="B6" s="1386"/>
      <c r="C6" s="1386"/>
      <c r="D6" s="1386"/>
      <c r="E6" s="1386"/>
      <c r="F6" s="1386"/>
      <c r="G6" s="1386"/>
      <c r="H6" s="1386"/>
      <c r="I6" s="186" t="s">
        <v>158</v>
      </c>
      <c r="J6" s="186" t="s">
        <v>2620</v>
      </c>
      <c r="K6" s="186" t="s">
        <v>2620</v>
      </c>
    </row>
    <row r="7" spans="1:11" ht="15.75" x14ac:dyDescent="0.25">
      <c r="A7" s="1386" t="s">
        <v>2621</v>
      </c>
      <c r="B7" s="1386"/>
      <c r="C7" s="1386"/>
      <c r="D7" s="1386"/>
      <c r="E7" s="1386"/>
      <c r="F7" s="1386"/>
      <c r="G7" s="1386"/>
      <c r="H7" s="1386"/>
      <c r="I7" s="186" t="s">
        <v>2622</v>
      </c>
      <c r="J7" s="187">
        <f>J4</f>
        <v>1749613</v>
      </c>
      <c r="K7" s="187">
        <f>K4</f>
        <v>3499226</v>
      </c>
    </row>
    <row r="9" spans="1:11" ht="18" x14ac:dyDescent="0.25">
      <c r="A9" s="1388" t="s">
        <v>2623</v>
      </c>
      <c r="B9" s="1388"/>
      <c r="C9" s="1388"/>
      <c r="D9" s="1388"/>
      <c r="E9" s="1388"/>
      <c r="F9" s="1388"/>
      <c r="G9" s="1388"/>
      <c r="H9" s="1388"/>
      <c r="I9" s="1388"/>
      <c r="J9" s="1388"/>
      <c r="K9" s="138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5">
        <v>42596884</v>
      </c>
      <c r="B11" s="1385">
        <v>51367818</v>
      </c>
      <c r="C11" s="1385">
        <f>B11-A11</f>
        <v>8770934</v>
      </c>
      <c r="D11" s="1385" t="s">
        <v>2618</v>
      </c>
      <c r="E11" s="225"/>
      <c r="F11" s="225"/>
      <c r="G11" s="225"/>
      <c r="H11" s="1385">
        <f>C11</f>
        <v>8770934</v>
      </c>
      <c r="I11" s="1385">
        <f>H11*25%</f>
        <v>2192733.5</v>
      </c>
      <c r="J11" s="1385">
        <f>H11*25%</f>
        <v>2192733.5</v>
      </c>
      <c r="K11" s="1385">
        <f>H11*50%</f>
        <v>4385467</v>
      </c>
    </row>
    <row r="12" spans="1:11" ht="12.75" customHeight="1" x14ac:dyDescent="0.25">
      <c r="A12" s="1385"/>
      <c r="B12" s="1385"/>
      <c r="C12" s="1385"/>
      <c r="D12" s="1385"/>
      <c r="E12" s="225"/>
      <c r="F12" s="225"/>
      <c r="G12" s="225"/>
      <c r="H12" s="1385"/>
      <c r="I12" s="1385"/>
      <c r="J12" s="1385"/>
      <c r="K12" s="1385"/>
    </row>
    <row r="13" spans="1:11" ht="15.75" x14ac:dyDescent="0.25">
      <c r="A13" s="1386" t="s">
        <v>2624</v>
      </c>
      <c r="B13" s="1386"/>
      <c r="C13" s="1386"/>
      <c r="D13" s="1386"/>
      <c r="E13" s="1386"/>
      <c r="F13" s="1386"/>
      <c r="G13" s="1386"/>
      <c r="H13" s="1386"/>
      <c r="I13" s="186" t="s">
        <v>158</v>
      </c>
      <c r="J13" s="188">
        <v>84775</v>
      </c>
      <c r="K13" s="186" t="s">
        <v>2620</v>
      </c>
    </row>
    <row r="14" spans="1:11" ht="15.75" x14ac:dyDescent="0.25">
      <c r="A14" s="1386" t="s">
        <v>2621</v>
      </c>
      <c r="B14" s="1386"/>
      <c r="C14" s="1386"/>
      <c r="D14" s="1386"/>
      <c r="E14" s="1386"/>
      <c r="F14" s="1386"/>
      <c r="G14" s="1386"/>
      <c r="H14" s="138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8" t="s">
        <v>2625</v>
      </c>
      <c r="B17" s="1388"/>
      <c r="C17" s="1388"/>
      <c r="D17" s="1388"/>
      <c r="E17" s="1388"/>
      <c r="F17" s="1388"/>
      <c r="G17" s="1388"/>
      <c r="H17" s="1388"/>
      <c r="I17" s="1388"/>
      <c r="J17" s="1388"/>
      <c r="K17" s="138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5">
        <v>91625888</v>
      </c>
      <c r="B19" s="1385">
        <v>130688607</v>
      </c>
      <c r="C19" s="1385">
        <f>B19-A19</f>
        <v>39062719</v>
      </c>
      <c r="D19" s="1385">
        <v>7500000</v>
      </c>
      <c r="E19" s="225"/>
      <c r="F19" s="225"/>
      <c r="G19" s="225"/>
      <c r="H19" s="1385">
        <f>C19</f>
        <v>39062719</v>
      </c>
      <c r="I19" s="1385">
        <f>H19*25%</f>
        <v>9765679.75</v>
      </c>
      <c r="J19" s="1385">
        <f>H19*25%</f>
        <v>9765679.75</v>
      </c>
      <c r="K19" s="1385">
        <f>H19*50%</f>
        <v>19531359.5</v>
      </c>
    </row>
    <row r="20" spans="1:11" ht="12.75" customHeight="1" x14ac:dyDescent="0.25">
      <c r="A20" s="1385"/>
      <c r="B20" s="1385"/>
      <c r="C20" s="1385"/>
      <c r="D20" s="1385"/>
      <c r="E20" s="225"/>
      <c r="F20" s="225"/>
      <c r="G20" s="225"/>
      <c r="H20" s="1385"/>
      <c r="I20" s="1385"/>
      <c r="J20" s="1385"/>
      <c r="K20" s="1385"/>
    </row>
    <row r="21" spans="1:11" ht="15.75" x14ac:dyDescent="0.25">
      <c r="A21" s="1386" t="s">
        <v>2624</v>
      </c>
      <c r="B21" s="1386"/>
      <c r="C21" s="1386"/>
      <c r="D21" s="1386"/>
      <c r="E21" s="1386"/>
      <c r="F21" s="1386"/>
      <c r="G21" s="1386"/>
      <c r="H21" s="1386"/>
      <c r="I21" s="188">
        <v>13000000</v>
      </c>
      <c r="J21" s="186"/>
      <c r="K21" s="186"/>
    </row>
    <row r="22" spans="1:11" ht="15.75" x14ac:dyDescent="0.25">
      <c r="A22" s="1386" t="s">
        <v>2621</v>
      </c>
      <c r="B22" s="1386"/>
      <c r="C22" s="1386"/>
      <c r="D22" s="1386"/>
      <c r="E22" s="1386"/>
      <c r="F22" s="1386"/>
      <c r="G22" s="1386"/>
      <c r="H22" s="138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6" t="s">
        <v>2635</v>
      </c>
      <c r="B36" s="1376"/>
      <c r="C36" s="1376"/>
      <c r="D36" s="1376"/>
      <c r="E36" s="1376"/>
      <c r="F36" s="1376"/>
      <c r="G36" s="1376"/>
      <c r="H36" s="1376"/>
      <c r="I36" s="1376"/>
      <c r="J36" s="1376"/>
      <c r="K36" s="137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1">
        <f>'Main Summary'!$AK$73</f>
        <v>31688154.002880182</v>
      </c>
      <c r="B38" s="1381">
        <f>'Main Summary'!$AL$73</f>
        <v>37164776</v>
      </c>
      <c r="C38" s="1381">
        <f>B38-A38</f>
        <v>5476621.9971198179</v>
      </c>
      <c r="D38" s="1381">
        <v>6000000</v>
      </c>
      <c r="E38" s="1383"/>
      <c r="F38" s="1383"/>
      <c r="G38" s="1381">
        <v>300000</v>
      </c>
      <c r="H38" s="1381">
        <f>C38-D38-G38</f>
        <v>-823378.00288018212</v>
      </c>
      <c r="I38" s="1381">
        <f>H38*33%</f>
        <v>-271714.74095046014</v>
      </c>
      <c r="J38" s="1381">
        <f>H38*33%</f>
        <v>-271714.74095046014</v>
      </c>
      <c r="K38" s="1381">
        <f>H38*34%</f>
        <v>-279948.52097926196</v>
      </c>
    </row>
    <row r="39" spans="1:13" ht="16.899999999999999" customHeight="1" x14ac:dyDescent="0.25">
      <c r="A39" s="1381"/>
      <c r="B39" s="1381"/>
      <c r="C39" s="1381"/>
      <c r="D39" s="1381"/>
      <c r="E39" s="1384"/>
      <c r="F39" s="1384"/>
      <c r="G39" s="1381"/>
      <c r="H39" s="1381"/>
      <c r="I39" s="1381"/>
      <c r="J39" s="1381"/>
      <c r="K39" s="1381"/>
    </row>
    <row r="40" spans="1:13" ht="16.5" x14ac:dyDescent="0.25">
      <c r="A40" s="1382" t="s">
        <v>2636</v>
      </c>
      <c r="B40" s="1382"/>
      <c r="C40" s="1382"/>
      <c r="D40" s="1382"/>
      <c r="E40" s="1382"/>
      <c r="F40" s="1382"/>
      <c r="G40" s="1382"/>
      <c r="H40" s="1382"/>
      <c r="I40" s="231">
        <v>3234320</v>
      </c>
      <c r="J40" s="231"/>
      <c r="K40" s="231"/>
    </row>
    <row r="41" spans="1:13" ht="16.5" x14ac:dyDescent="0.25">
      <c r="A41" s="1382" t="s">
        <v>2864</v>
      </c>
      <c r="B41" s="1382"/>
      <c r="C41" s="1382"/>
      <c r="D41" s="1382"/>
      <c r="E41" s="1382"/>
      <c r="F41" s="1382"/>
      <c r="G41" s="1382"/>
      <c r="H41" s="1382"/>
      <c r="I41" s="231"/>
      <c r="J41" s="231">
        <v>1676486</v>
      </c>
      <c r="K41" s="231">
        <v>6090000</v>
      </c>
    </row>
    <row r="42" spans="1:13" ht="16.5" x14ac:dyDescent="0.25">
      <c r="A42" s="1382" t="s">
        <v>2637</v>
      </c>
      <c r="B42" s="1382"/>
      <c r="C42" s="1382"/>
      <c r="D42" s="1382"/>
      <c r="E42" s="1382"/>
      <c r="F42" s="1382"/>
      <c r="G42" s="1382"/>
      <c r="H42" s="1382"/>
      <c r="I42" s="231">
        <v>1568356</v>
      </c>
      <c r="J42" s="231"/>
      <c r="K42" s="231"/>
    </row>
    <row r="43" spans="1:13" ht="16.5" x14ac:dyDescent="0.25">
      <c r="A43" s="1380" t="s">
        <v>2638</v>
      </c>
      <c r="B43" s="1380"/>
      <c r="C43" s="1380"/>
      <c r="D43" s="1380"/>
      <c r="E43" s="1380"/>
      <c r="F43" s="1380"/>
      <c r="G43" s="1380"/>
      <c r="H43" s="138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7" t="s">
        <v>2773</v>
      </c>
      <c r="B45" s="1387"/>
      <c r="C45" s="1387"/>
      <c r="D45" s="1387"/>
      <c r="E45" s="1387"/>
      <c r="F45" s="1387"/>
      <c r="G45" s="1387"/>
      <c r="H45" s="1387"/>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6" t="s">
        <v>3293</v>
      </c>
      <c r="B49" s="1376"/>
      <c r="C49" s="1376"/>
      <c r="D49" s="1376"/>
      <c r="E49" s="1376"/>
      <c r="F49" s="1376"/>
      <c r="G49" s="1376"/>
      <c r="H49" s="1376"/>
      <c r="I49" s="1376"/>
      <c r="J49" s="1376"/>
      <c r="K49" s="137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7">
        <f>'Main Summary'!AD19</f>
        <v>113012540.90419273</v>
      </c>
      <c r="B51" s="1377">
        <f>'Main Summary'!AE19</f>
        <v>164353252</v>
      </c>
      <c r="C51" s="1377">
        <f>B51-A51</f>
        <v>51340711.095807269</v>
      </c>
      <c r="D51" s="1377">
        <v>7000000</v>
      </c>
      <c r="E51" s="1378">
        <f>15000000+6000000</f>
        <v>21000000</v>
      </c>
      <c r="F51" s="344"/>
      <c r="G51" s="1377">
        <v>500000</v>
      </c>
      <c r="H51" s="1377">
        <f>C51-D51-G51-E51</f>
        <v>22840711.095807269</v>
      </c>
      <c r="I51" s="1377">
        <f>H51*33%</f>
        <v>7537434.661616399</v>
      </c>
      <c r="J51" s="1377">
        <f>H51*33%</f>
        <v>7537434.661616399</v>
      </c>
      <c r="K51" s="1377">
        <f>H51*34%</f>
        <v>7765841.7725744722</v>
      </c>
    </row>
    <row r="52" spans="1:13" ht="16.899999999999999" customHeight="1" x14ac:dyDescent="0.25">
      <c r="A52" s="1377"/>
      <c r="B52" s="1377"/>
      <c r="C52" s="1377"/>
      <c r="D52" s="1377"/>
      <c r="E52" s="1379"/>
      <c r="F52" s="345"/>
      <c r="G52" s="1377"/>
      <c r="H52" s="1377"/>
      <c r="I52" s="1377"/>
      <c r="J52" s="1377"/>
      <c r="K52" s="1377"/>
    </row>
    <row r="53" spans="1:13" ht="15.75" x14ac:dyDescent="0.25">
      <c r="A53" s="1373" t="s">
        <v>2636</v>
      </c>
      <c r="B53" s="1373"/>
      <c r="C53" s="1373"/>
      <c r="D53" s="1373"/>
      <c r="E53" s="1373"/>
      <c r="F53" s="1373"/>
      <c r="G53" s="1373"/>
      <c r="H53" s="1373"/>
      <c r="I53" s="225"/>
      <c r="J53" s="225"/>
      <c r="K53" s="225"/>
      <c r="M53" s="1">
        <v>1682985</v>
      </c>
    </row>
    <row r="54" spans="1:13" ht="15.75" x14ac:dyDescent="0.25">
      <c r="A54" s="1373" t="s">
        <v>2864</v>
      </c>
      <c r="B54" s="1373"/>
      <c r="C54" s="1373"/>
      <c r="D54" s="1373"/>
      <c r="E54" s="1373"/>
      <c r="F54" s="1373"/>
      <c r="G54" s="1373"/>
      <c r="H54" s="1373"/>
      <c r="I54" s="225">
        <f>450000+3000000+1300000+200000+6000000</f>
        <v>10950000</v>
      </c>
      <c r="J54" s="225">
        <f>3800000+300000+1500000+89000+1000000+1300000</f>
        <v>7989000</v>
      </c>
      <c r="K54" s="225">
        <f>150000+500000+500000+5000000</f>
        <v>6150000</v>
      </c>
      <c r="M54" s="1">
        <v>26656</v>
      </c>
    </row>
    <row r="55" spans="1:13" ht="15.75" x14ac:dyDescent="0.25">
      <c r="A55" s="1373" t="s">
        <v>4274</v>
      </c>
      <c r="B55" s="1373"/>
      <c r="C55" s="1373"/>
      <c r="D55" s="1373"/>
      <c r="E55" s="1373"/>
      <c r="F55" s="1373"/>
      <c r="G55" s="1373"/>
      <c r="H55" s="1373"/>
      <c r="I55" s="225"/>
      <c r="J55" s="225">
        <v>493250</v>
      </c>
      <c r="K55" s="225"/>
      <c r="M55" s="1">
        <v>7143</v>
      </c>
    </row>
    <row r="56" spans="1:13" ht="15.75" x14ac:dyDescent="0.25">
      <c r="A56" s="1374" t="s">
        <v>2638</v>
      </c>
      <c r="B56" s="1374"/>
      <c r="C56" s="1374"/>
      <c r="D56" s="1374"/>
      <c r="E56" s="1374"/>
      <c r="F56" s="1374"/>
      <c r="G56" s="1374"/>
      <c r="H56" s="1374"/>
      <c r="I56" s="263">
        <f>I51-I53-I54-I55</f>
        <v>-3412565.338383601</v>
      </c>
      <c r="J56" s="263">
        <f>J51+J55-J54</f>
        <v>41684.661616398953</v>
      </c>
      <c r="K56" s="263">
        <f>K51-K53-K54-K55</f>
        <v>1615841.7725744722</v>
      </c>
      <c r="M56" s="1">
        <v>7257</v>
      </c>
    </row>
    <row r="57" spans="1:13" ht="15.75" x14ac:dyDescent="0.25">
      <c r="A57" s="1375" t="s">
        <v>2773</v>
      </c>
      <c r="B57" s="1375"/>
      <c r="C57" s="1375"/>
      <c r="D57" s="1375"/>
      <c r="E57" s="1375"/>
      <c r="F57" s="1375"/>
      <c r="G57" s="1375"/>
      <c r="H57" s="137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6" t="s">
        <v>3669</v>
      </c>
      <c r="B61" s="1376"/>
      <c r="C61" s="1376"/>
      <c r="D61" s="1376"/>
      <c r="E61" s="1376"/>
      <c r="F61" s="1376"/>
      <c r="G61" s="1376"/>
      <c r="H61" s="1376"/>
      <c r="I61" s="1376"/>
      <c r="J61" s="1376"/>
      <c r="K61" s="137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7">
        <f>'Main Summary'!Z19</f>
        <v>138622950.11069509</v>
      </c>
      <c r="B63" s="1377">
        <f>'Main Summary'!AA19</f>
        <v>174948764</v>
      </c>
      <c r="C63" s="1377">
        <f>B63-A63</f>
        <v>36325813.889304906</v>
      </c>
      <c r="D63" s="1377">
        <v>2000000</v>
      </c>
      <c r="E63" s="1378">
        <v>4500000</v>
      </c>
      <c r="F63" s="1378">
        <v>889800</v>
      </c>
      <c r="G63" s="1377">
        <v>500000</v>
      </c>
      <c r="H63" s="1377">
        <f>C63-D63-G63-E63-F63</f>
        <v>28436013.889304906</v>
      </c>
      <c r="I63" s="1377">
        <f>H63*33%</f>
        <v>9383884.5834706202</v>
      </c>
      <c r="J63" s="1377">
        <f>H63*33%</f>
        <v>9383884.5834706202</v>
      </c>
      <c r="K63" s="1377">
        <f>H63*34%</f>
        <v>9668244.7223636694</v>
      </c>
    </row>
    <row r="64" spans="1:13" ht="15" customHeight="1" x14ac:dyDescent="0.25">
      <c r="A64" s="1377"/>
      <c r="B64" s="1377"/>
      <c r="C64" s="1377"/>
      <c r="D64" s="1377"/>
      <c r="E64" s="1379"/>
      <c r="F64" s="1379"/>
      <c r="G64" s="1377"/>
      <c r="H64" s="1377"/>
      <c r="I64" s="1377"/>
      <c r="J64" s="1377"/>
      <c r="K64" s="1377"/>
    </row>
    <row r="65" spans="1:18" ht="27" customHeight="1" x14ac:dyDescent="0.25">
      <c r="A65" s="1373" t="s">
        <v>2864</v>
      </c>
      <c r="B65" s="1373"/>
      <c r="C65" s="1373"/>
      <c r="D65" s="1373"/>
      <c r="E65" s="1373"/>
      <c r="F65" s="1373"/>
      <c r="G65" s="1373"/>
      <c r="H65" s="1373"/>
      <c r="I65" s="225">
        <f>'old Sharing details'!H30</f>
        <v>20909127</v>
      </c>
      <c r="J65" s="225">
        <f>'old Sharing details'!H65</f>
        <v>20630910</v>
      </c>
      <c r="K65" s="225">
        <f>'old Sharing details'!D125</f>
        <v>17742859</v>
      </c>
    </row>
    <row r="66" spans="1:18" ht="27" customHeight="1" x14ac:dyDescent="0.25">
      <c r="A66" s="1374" t="s">
        <v>2638</v>
      </c>
      <c r="B66" s="1374"/>
      <c r="C66" s="1374"/>
      <c r="D66" s="1374"/>
      <c r="E66" s="1374"/>
      <c r="F66" s="1374"/>
      <c r="G66" s="1374"/>
      <c r="H66" s="1374"/>
      <c r="I66" s="263">
        <f>I63-I65</f>
        <v>-11525242.41652938</v>
      </c>
      <c r="J66" s="263">
        <f t="shared" ref="J66:K66" si="0">J63-J65</f>
        <v>-11247025.41652938</v>
      </c>
      <c r="K66" s="263">
        <f t="shared" si="0"/>
        <v>-8074614.2776363306</v>
      </c>
    </row>
    <row r="67" spans="1:18" ht="15.75" x14ac:dyDescent="0.25">
      <c r="A67" s="1375" t="s">
        <v>2773</v>
      </c>
      <c r="B67" s="1375"/>
      <c r="C67" s="1375"/>
      <c r="D67" s="1375"/>
      <c r="E67" s="1375"/>
      <c r="F67" s="1375"/>
      <c r="G67" s="1375"/>
      <c r="H67" s="137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2" t="s">
        <v>5163</v>
      </c>
      <c r="B69" s="1372"/>
      <c r="C69" s="1372"/>
      <c r="D69" s="1372"/>
      <c r="E69" s="283">
        <v>3118282</v>
      </c>
      <c r="M69"/>
      <c r="N69" s="1">
        <v>4629646</v>
      </c>
      <c r="O69" s="1">
        <v>7330193</v>
      </c>
      <c r="P69" s="1">
        <v>1850440</v>
      </c>
      <c r="R69" s="1"/>
    </row>
    <row r="70" spans="1:18" x14ac:dyDescent="0.25">
      <c r="A70" s="1372" t="s">
        <v>5161</v>
      </c>
      <c r="B70" s="1372"/>
      <c r="C70" s="1372"/>
      <c r="D70" s="1372"/>
      <c r="E70" s="15">
        <v>1000000</v>
      </c>
      <c r="M70"/>
      <c r="N70" s="3"/>
      <c r="R70" s="1"/>
    </row>
    <row r="71" spans="1:18" ht="26.25" x14ac:dyDescent="0.25">
      <c r="A71" s="1372" t="s">
        <v>5162</v>
      </c>
      <c r="B71" s="1372"/>
      <c r="C71" s="1372"/>
      <c r="D71" s="137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9" t="s">
        <v>4711</v>
      </c>
      <c r="O73" s="1389"/>
      <c r="P73" s="1389"/>
    </row>
    <row r="74" spans="1:18" x14ac:dyDescent="0.25">
      <c r="A74">
        <f>139220029+2000000</f>
        <v>141220029</v>
      </c>
      <c r="B74" s="3">
        <f>B63-A74</f>
        <v>33728735</v>
      </c>
      <c r="M74"/>
      <c r="N74" s="1389"/>
      <c r="O74" s="1389"/>
      <c r="P74" s="138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2" t="s">
        <v>1766</v>
      </c>
      <c r="D1" s="1162"/>
      <c r="E1" s="1162"/>
    </row>
    <row r="2" spans="1:8" x14ac:dyDescent="0.25">
      <c r="C2" s="1162"/>
      <c r="D2" s="1162"/>
      <c r="E2" s="1162"/>
    </row>
    <row r="3" spans="1:8" x14ac:dyDescent="0.25">
      <c r="C3" s="1327" t="s">
        <v>4712</v>
      </c>
      <c r="D3" s="1327"/>
      <c r="E3" s="1327"/>
    </row>
    <row r="4" spans="1:8" x14ac:dyDescent="0.25">
      <c r="C4" s="1327"/>
      <c r="D4" s="1327"/>
      <c r="E4" s="1327"/>
    </row>
    <row r="6" spans="1:8" ht="14.45" customHeight="1" x14ac:dyDescent="0.25">
      <c r="A6" s="1404" t="s">
        <v>1893</v>
      </c>
      <c r="B6" s="1405"/>
      <c r="C6" s="1405"/>
      <c r="D6" s="1406"/>
      <c r="E6" s="1413" t="s">
        <v>4750</v>
      </c>
      <c r="F6" s="1413"/>
      <c r="G6" s="1413"/>
      <c r="H6" s="1413"/>
    </row>
    <row r="7" spans="1:8" ht="14.45" customHeight="1" x14ac:dyDescent="0.25">
      <c r="A7" s="1407"/>
      <c r="B7" s="1408"/>
      <c r="C7" s="1408"/>
      <c r="D7" s="1409"/>
      <c r="E7" s="1413"/>
      <c r="F7" s="1413"/>
      <c r="G7" s="1413"/>
      <c r="H7" s="1413"/>
    </row>
    <row r="8" spans="1:8" ht="14.45" customHeight="1" x14ac:dyDescent="0.25">
      <c r="A8" s="1410"/>
      <c r="B8" s="1411"/>
      <c r="C8" s="1411"/>
      <c r="D8" s="1412"/>
      <c r="E8" s="1413"/>
      <c r="F8" s="1413"/>
      <c r="G8" s="1413"/>
      <c r="H8" s="1413"/>
    </row>
    <row r="9" spans="1:8" ht="27" thickBot="1" x14ac:dyDescent="0.3">
      <c r="A9" s="1304" t="s">
        <v>4589</v>
      </c>
      <c r="B9" s="1305"/>
      <c r="C9" s="1305"/>
      <c r="D9" s="1306"/>
      <c r="E9" s="1307" t="s">
        <v>4589</v>
      </c>
      <c r="F9" s="1308"/>
      <c r="G9" s="1308"/>
      <c r="H9" s="130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1" t="s">
        <v>4595</v>
      </c>
      <c r="F30" s="1311"/>
      <c r="G30" s="131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3" t="s">
        <v>4747</v>
      </c>
      <c r="F37" s="1308"/>
      <c r="G37" s="1308"/>
      <c r="H37" s="130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10" t="s">
        <v>4595</v>
      </c>
      <c r="B54" s="1310"/>
      <c r="C54" s="131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3" t="s">
        <v>4599</v>
      </c>
      <c r="B58" s="1394"/>
      <c r="C58" s="1394"/>
      <c r="D58" s="139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10" t="s">
        <v>4595</v>
      </c>
      <c r="F65" s="1310"/>
      <c r="G65" s="131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9" t="s">
        <v>4744</v>
      </c>
      <c r="F73" s="1399"/>
      <c r="G73" s="1399"/>
      <c r="H73" s="139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0" t="s">
        <v>4595</v>
      </c>
      <c r="F87" s="1401"/>
      <c r="G87" s="140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5" t="s">
        <v>4595</v>
      </c>
      <c r="B102" s="1342"/>
      <c r="C102" s="1343"/>
      <c r="D102" s="313">
        <f>SUM(D60:D101)</f>
        <v>8325000</v>
      </c>
    </row>
    <row r="104" spans="1:4" ht="15.75" thickBot="1" x14ac:dyDescent="0.3">
      <c r="D104" s="49"/>
    </row>
    <row r="105" spans="1:4" ht="21.75" thickBot="1" x14ac:dyDescent="0.3">
      <c r="A105" s="1396" t="s">
        <v>4596</v>
      </c>
      <c r="B105" s="1397"/>
      <c r="C105" s="1397"/>
      <c r="D105" s="139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1" t="s">
        <v>4595</v>
      </c>
      <c r="B124" s="1342"/>
      <c r="C124" s="1343"/>
      <c r="D124" s="320">
        <f>SUM(D107:D123)</f>
        <v>3665720</v>
      </c>
    </row>
    <row r="125" spans="1:4" ht="19.5" thickBot="1" x14ac:dyDescent="0.35">
      <c r="A125" s="1390" t="s">
        <v>4616</v>
      </c>
      <c r="B125" s="1391"/>
      <c r="C125" s="1392"/>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2024-12-10T13:15:11Z</dcterms:modified>
</cp:coreProperties>
</file>