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updateLinks="never" defaultThemeVersion="124226"/>
  <xr:revisionPtr revIDLastSave="0" documentId="13_ncr:1_{27B6FBE5-D34F-4883-BC2E-53D559898E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O647" i="12" l="1"/>
  <c r="O644" i="12" l="1"/>
  <c r="O645" i="12" s="1"/>
  <c r="O646" i="12" s="1"/>
  <c r="G624" i="12"/>
  <c r="O643" i="12" l="1"/>
  <c r="G593" i="12" l="1"/>
  <c r="G594" i="12"/>
  <c r="G595" i="12"/>
  <c r="G596" i="12" s="1"/>
  <c r="G597" i="12" s="1"/>
  <c r="G598" i="12" s="1"/>
  <c r="O642" i="12"/>
  <c r="O641" i="12"/>
  <c r="O640" i="12"/>
  <c r="S17" i="6" l="1"/>
  <c r="C551" i="3" l="1"/>
  <c r="E546" i="3"/>
  <c r="F546" i="3" s="1"/>
  <c r="E545" i="3"/>
  <c r="F545" i="3" s="1"/>
  <c r="E544" i="3"/>
  <c r="F544" i="3" s="1"/>
  <c r="F553" i="3"/>
  <c r="K555" i="3"/>
  <c r="K556" i="3" s="1"/>
  <c r="H552" i="3" l="1"/>
  <c r="K550" i="3"/>
  <c r="K551" i="3" s="1"/>
  <c r="N11" i="6" l="1"/>
  <c r="C529" i="3" l="1"/>
  <c r="F531" i="3"/>
  <c r="E522" i="3" l="1"/>
  <c r="F522" i="3" s="1"/>
  <c r="K535" i="3" l="1"/>
  <c r="K536" i="3" s="1"/>
  <c r="E543" i="3" l="1"/>
  <c r="E526" i="3"/>
  <c r="K530" i="3"/>
  <c r="K531" i="3" s="1"/>
  <c r="E525" i="3" l="1"/>
  <c r="F525" i="3" s="1"/>
  <c r="E524" i="3"/>
  <c r="F524" i="3" s="1"/>
  <c r="E523" i="3" l="1"/>
  <c r="F523" i="3" s="1"/>
  <c r="F543" i="3"/>
  <c r="E521" i="3"/>
  <c r="F554" i="3"/>
  <c r="H555" i="3" s="1"/>
  <c r="C553" i="3"/>
  <c r="E548" i="3"/>
  <c r="F548" i="3" s="1"/>
  <c r="E547" i="3"/>
  <c r="F547" i="3" s="1"/>
  <c r="H530" i="3" l="1"/>
  <c r="F521" i="3"/>
  <c r="H553" i="3"/>
  <c r="H556" i="3" s="1"/>
  <c r="C552" i="3"/>
  <c r="C555" i="3" s="1"/>
  <c r="C556" i="3" s="1"/>
  <c r="C557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M470" i="12"/>
  <c r="G12" i="13" l="1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O631" i="12" s="1"/>
  <c r="O632" i="12" s="1"/>
  <c r="O633" i="12" s="1"/>
  <c r="O634" i="12" s="1"/>
  <c r="O635" i="12" s="1"/>
  <c r="O636" i="12" s="1"/>
  <c r="O637" i="12" s="1"/>
  <c r="O638" i="12" s="1"/>
  <c r="O639" i="12" s="1"/>
  <c r="E304" i="3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<sst xmlns="http://schemas.openxmlformats.org/spreadsheetml/2006/main" count="11229" uniqueCount="8564">
  <si>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</si>
  <si>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</si>
  <si>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</si>
  <si>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</si>
  <si>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</si>
  <si>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</si>
  <si>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</si>
  <si>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</si>
  <si>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</si>
  <si>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</si>
  <si>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</si>
  <si>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</si>
  <si>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</si>
  <si>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</si>
  <si>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</si>
  <si>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</si>
  <si>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</si>
  <si>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</si>
  <si>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</si>
  <si>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</si>
  <si>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</si>
  <si>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</si>
  <si>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</si>
  <si>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</si>
  <si>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</si>
  <si>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</si>
  <si>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</si>
  <si>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</si>
  <si>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</si>
  <si>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</si>
  <si>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</si>
  <si>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</si>
  <si>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</si>
  <si>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</si>
  <si>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</si>
  <si>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</si>
  <si>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</si>
  <si>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</si>
  <si>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</si>
  <si>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</si>
  <si>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</si>
  <si>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</si>
  <si>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</si>
  <si>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</si>
  <si>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</si>
  <si>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</si>
  <si>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</si>
  <si>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</si>
  <si>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</si>
  <si>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</si>
  <si>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</si>
  <si>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</si>
  <si>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</si>
  <si>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</si>
  <si>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</si>
  <si>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</si>
  <si>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</si>
  <si>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</si>
  <si>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</si>
  <si>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</si>
  <si>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</si>
  <si>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</si>
  <si>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</si>
  <si>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</si>
  <si>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</si>
  <si>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</si>
  <si>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</si>
  <si>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</si>
  <si>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</si>
  <si>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</si>
  <si>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</si>
  <si>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</si>
  <si>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</si>
  <si>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</si>
  <si>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</si>
  <si>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</si>
  <si>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</si>
  <si>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</si>
  <si>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</si>
  <si>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</si>
  <si>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</si>
  <si>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</si>
  <si>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</si>
  <si>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</si>
  <si>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</si>
  <si>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</si>
  <si>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</si>
  <si>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</si>
  <si>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</si>
  <si>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</si>
  <si>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</si>
  <si>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</si>
  <si>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</si>
  <si>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</si>
  <si>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</si>
  <si>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</si>
  <si>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</si>
  <si>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</si>
  <si>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</si>
  <si>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</si>
  <si>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</si>
  <si>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</si>
  <si>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</si>
  <si>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</si>
  <si>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</si>
  <si>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</si>
  <si>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</si>
  <si>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</si>
  <si>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</si>
  <si>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</si>
  <si>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</si>
  <si>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</si>
  <si>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</si>
  <si>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</si>
  <si>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</si>
  <si>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</si>
  <si>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</si>
  <si>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</si>
  <si>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</si>
  <si>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</si>
  <si>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</si>
  <si>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</si>
  <si>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</si>
  <si>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</si>
  <si>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</si>
  <si>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</si>
  <si>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</si>
  <si>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</si>
  <si>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</si>
  <si>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</si>
  <si>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</si>
  <si>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</si>
  <si>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</si>
  <si>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</si>
  <si>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</si>
  <si>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</si>
  <si>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</si>
  <si>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</si>
  <si>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</si>
  <si>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</si>
  <si>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</si>
  <si>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</si>
  <si>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</si>
  <si>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</si>
  <si>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</si>
  <si>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</si>
  <si>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</si>
  <si>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</si>
  <si>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</si>
  <si>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</si>
  <si>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</si>
  <si>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</si>
  <si>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</si>
  <si>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</si>
  <si>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</si>
  <si>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</si>
  <si>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</si>
  <si>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</si>
  <si>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</si>
  <si>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</si>
  <si>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</si>
  <si>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</si>
  <si>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</si>
  <si>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</si>
  <si>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</si>
  <si>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</si>
  <si>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</si>
  <si>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</si>
  <si>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</si>
  <si>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</si>
  <si>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</si>
  <si>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</si>
  <si>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</si>
  <si>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</si>
  <si>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</si>
  <si>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</si>
  <si>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</si>
  <si>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</si>
  <si>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</si>
  <si>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</si>
  <si>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</si>
  <si>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</si>
  <si>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</si>
  <si>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</si>
  <si>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</si>
  <si>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</si>
  <si>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</si>
  <si>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</si>
  <si>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</si>
  <si>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</si>
  <si>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</si>
  <si>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</si>
  <si>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</si>
  <si>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</si>
  <si>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</si>
  <si>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</si>
  <si>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</si>
  <si>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</si>
  <si>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</si>
  <si>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</si>
  <si>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</si>
  <si>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</si>
  <si>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</si>
  <si>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</si>
  <si>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</si>
  <si>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</si>
  <si>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</si>
  <si>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</si>
  <si>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</si>
  <si>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</si>
  <si>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</si>
  <si>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</si>
  <si>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</si>
  <si>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</si>
  <si>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</si>
  <si>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</si>
  <si>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</si>
  <si>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</si>
  <si>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</si>
  <si>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</si>
  <si>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</si>
  <si>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</si>
  <si>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</si>
  <si>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</si>
  <si>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</si>
  <si>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</si>
  <si>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</si>
  <si>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</si>
  <si>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</si>
  <si>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</si>
  <si>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</si>
  <si>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</si>
  <si>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</si>
  <si>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</si>
  <si>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</si>
  <si>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</si>
  <si>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</si>
  <si>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</si>
  <si>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</si>
  <si>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</si>
  <si>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</si>
  <si>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</si>
  <si>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</si>
  <si>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</si>
  <si>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</si>
  <si>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</si>
  <si>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</si>
  <si>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</si>
  <si>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</si>
  <si>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</si>
  <si>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</si>
  <si>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</si>
  <si>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</si>
  <si>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</si>
  <si>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</si>
  <si>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</si>
  <si>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</si>
  <si>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</si>
  <si>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</si>
  <si>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</si>
  <si>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</si>
  <si>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</si>
  <si>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</si>
  <si>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</si>
  <si>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</si>
  <si>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</si>
  <si>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</si>
  <si>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</si>
  <si>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</si>
  <si>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</si>
  <si>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</si>
  <si>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</si>
  <si>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</si>
  <si>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</si>
  <si>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</si>
  <si>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</si>
  <si>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</si>
  <si>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</si>
  <si>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</si>
  <si>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</si>
  <si>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</si>
  <si>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</si>
  <si>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</si>
  <si>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</si>
  <si>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</si>
  <si>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</si>
  <si>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</si>
  <si>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</si>
  <si>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</si>
  <si>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</si>
  <si>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</si>
  <si>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</si>
  <si>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</si>
  <si>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</si>
  <si>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</si>
  <si>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</si>
  <si>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</si>
  <si>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</si>
  <si>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</si>
  <si>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</si>
  <si>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</si>
  <si>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</si>
  <si>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</si>
  <si>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</si>
  <si>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</si>
  <si>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</si>
  <si>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</si>
  <si>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</si>
  <si>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</si>
  <si>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</si>
  <si>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</si>
  <si>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</si>
  <si>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</si>
  <si>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</si>
  <si>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</si>
  <si>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</si>
  <si>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</si>
  <si>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</si>
  <si>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</si>
  <si>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</si>
  <si>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</si>
  <si>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</si>
  <si>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</si>
  <si>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</si>
  <si>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</si>
  <si>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</si>
  <si>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</si>
  <si>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</si>
  <si>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</si>
  <si>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</si>
  <si>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</si>
  <si>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</si>
  <si>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</si>
  <si>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</si>
  <si>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</si>
  <si>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</si>
  <si>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</si>
  <si>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</si>
  <si>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</si>
  <si>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</si>
  <si>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</si>
  <si>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</si>
  <si>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</si>
  <si>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</si>
  <si>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</si>
  <si>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</si>
  <si>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</si>
  <si>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</si>
  <si>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</si>
  <si>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</si>
  <si>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</si>
  <si>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</si>
  <si>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</si>
  <si>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</si>
  <si>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</si>
  <si>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</si>
  <si>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</si>
  <si>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</si>
  <si>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</si>
  <si>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</si>
  <si>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</si>
  <si>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</si>
  <si>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</si>
  <si>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</si>
  <si>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</si>
  <si>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</si>
  <si>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</si>
  <si>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</si>
  <si>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</si>
  <si>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</si>
  <si>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</si>
  <si>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</si>
  <si>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</si>
  <si>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</si>
  <si>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</si>
  <si>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</si>
  <si>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</si>
  <si>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</si>
  <si>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</si>
  <si>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</si>
  <si>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</si>
  <si>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</si>
  <si>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</si>
  <si>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</si>
  <si>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</si>
  <si>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</si>
  <si>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</si>
  <si>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</si>
  <si>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</si>
  <si>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</si>
  <si>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</si>
  <si>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</si>
  <si>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</si>
  <si>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</si>
  <si>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</si>
  <si>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</si>
  <si>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</si>
  <si>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</si>
  <si>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</si>
  <si>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</si>
  <si>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</si>
  <si>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</si>
  <si>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</si>
  <si>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</si>
  <si>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</si>
  <si>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</si>
  <si>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</si>
  <si>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</si>
  <si>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</si>
  <si>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</si>
  <si>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</si>
  <si>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</si>
  <si>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</si>
  <si>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</si>
  <si>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</si>
  <si>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</si>
  <si>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</si>
  <si>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</si>
  <si>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</si>
  <si>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</si>
  <si>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</si>
  <si>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</si>
  <si>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</si>
  <si>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</si>
  <si>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</si>
  <si>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</si>
  <si>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</si>
  <si>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</si>
  <si>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</si>
  <si>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</si>
  <si>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</si>
  <si>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</si>
  <si>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</si>
  <si>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</si>
  <si>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</si>
  <si>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</si>
  <si>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</si>
  <si>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</si>
  <si>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</si>
  <si>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</si>
  <si>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</si>
  <si>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</si>
  <si>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</si>
  <si>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</si>
  <si>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</si>
  <si>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</si>
  <si>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</si>
  <si>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</si>
  <si>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</si>
  <si>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</si>
  <si>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</si>
  <si>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</si>
  <si>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</si>
  <si>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</si>
  <si>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</si>
  <si>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</si>
  <si>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</si>
  <si>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</si>
  <si>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</si>
  <si>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</si>
  <si>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</si>
  <si>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</si>
  <si>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</si>
  <si>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</si>
  <si>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</si>
  <si>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</si>
  <si>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</si>
  <si>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</si>
  <si>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</si>
  <si>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</si>
  <si>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</si>
  <si>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</si>
  <si>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</si>
  <si>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</si>
  <si>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</si>
  <si>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</si>
  <si>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</si>
  <si>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</si>
  <si>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</si>
  <si>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</si>
  <si>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</si>
  <si>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</si>
  <si>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</si>
  <si>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</si>
  <si>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</si>
  <si>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</si>
  <si>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</si>
  <si>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</si>
  <si>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</si>
  <si>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</si>
  <si>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</si>
  <si>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</si>
  <si>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</si>
  <si>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</si>
  <si>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</si>
  <si>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</si>
  <si>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</si>
  <si>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</si>
  <si>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</si>
  <si>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</si>
  <si>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</si>
  <si>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</si>
  <si>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</si>
  <si>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</si>
  <si>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</si>
  <si>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</si>
  <si>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</si>
  <si>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</si>
  <si>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</si>
  <si>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</si>
  <si>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</si>
  <si>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</si>
  <si>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</si>
  <si>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</si>
  <si>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</si>
  <si>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</si>
  <si>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</si>
  <si>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</si>
  <si>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</si>
  <si>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</si>
  <si>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</si>
  <si>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</si>
  <si>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</si>
  <si>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</si>
  <si>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</si>
  <si>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</si>
  <si>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</si>
  <si>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</si>
  <si>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</si>
  <si>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</si>
  <si>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</si>
  <si>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</si>
  <si>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</si>
  <si>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</si>
  <si>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</si>
  <si>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</si>
  <si>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</si>
  <si>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</si>
  <si>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</si>
  <si>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</si>
  <si>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</si>
  <si>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</si>
  <si>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</si>
  <si>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</si>
  <si>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</si>
  <si>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</si>
  <si>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</si>
  <si>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</si>
  <si>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</si>
  <si>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</si>
  <si>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</si>
  <si>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</si>
  <si>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</si>
  <si>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</si>
  <si>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</si>
  <si>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</si>
  <si>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</si>
  <si>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</si>
  <si>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</si>
  <si>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</si>
  <si>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</si>
  <si>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</si>
  <si>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</si>
  <si>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</si>
  <si>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</si>
  <si>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</si>
  <si>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</si>
  <si>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</si>
  <si>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</si>
  <si>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</si>
  <si>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</si>
  <si>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</si>
  <si>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</si>
  <si>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</si>
  <si>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</si>
  <si>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</si>
  <si>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</si>
  <si>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</si>
  <si>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</si>
  <si>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</si>
  <si>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</si>
  <si>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</si>
  <si>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</si>
  <si>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</si>
  <si>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</si>
  <si>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</si>
  <si>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</si>
  <si>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</si>
  <si>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</si>
  <si>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</si>
  <si>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</si>
  <si>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</si>
  <si>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</si>
  <si>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</si>
  <si>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</si>
  <si>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</si>
  <si>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</si>
  <si>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</si>
  <si>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</si>
  <si>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</si>
  <si>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</si>
  <si>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</si>
  <si>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</si>
  <si>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</si>
  <si>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</si>
  <si>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</si>
  <si>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</si>
  <si>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</si>
  <si>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</si>
  <si>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</si>
  <si>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</si>
  <si>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</si>
  <si>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</si>
  <si>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</si>
  <si>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</si>
  <si>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</si>
  <si>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</si>
  <si>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</si>
  <si>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</si>
  <si>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</si>
  <si>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</si>
  <si>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</si>
  <si>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</si>
  <si>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</si>
  <si>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</si>
  <si>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</si>
  <si>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</si>
  <si>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</si>
  <si>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</si>
  <si>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</si>
  <si>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</si>
  <si>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</si>
  <si>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</si>
  <si>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</si>
  <si>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</si>
  <si>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</si>
  <si>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</si>
  <si>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</si>
  <si>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</si>
  <si>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</si>
  <si>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</si>
  <si>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</si>
  <si>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</si>
  <si>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</si>
  <si>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</si>
  <si>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</si>
  <si>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</si>
  <si>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</si>
  <si>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</si>
  <si>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</si>
  <si>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</si>
  <si>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</si>
  <si>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</si>
  <si>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</si>
  <si>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</si>
  <si>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</si>
  <si>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</si>
  <si>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</si>
  <si>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</si>
  <si>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</si>
  <si>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</si>
  <si>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</si>
  <si>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</si>
  <si>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</si>
  <si>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</si>
  <si>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</si>
  <si>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</si>
  <si>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</si>
  <si>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</si>
  <si>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</si>
  <si>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</si>
  <si>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</si>
  <si>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</si>
  <si>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</si>
  <si>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</si>
  <si>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</si>
  <si>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</si>
  <si>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</si>
  <si>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</si>
  <si>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</si>
  <si>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</si>
  <si>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</si>
  <si>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</si>
  <si>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</si>
  <si>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</si>
  <si>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</si>
  <si>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</si>
  <si>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</si>
  <si>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</si>
  <si>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</si>
  <si>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</si>
  <si>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</si>
  <si>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</si>
  <si>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</si>
  <si>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</si>
  <si>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</si>
  <si>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</si>
  <si>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</si>
  <si>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</si>
  <si>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</si>
  <si>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</si>
  <si>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</si>
  <si>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</si>
  <si>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</si>
  <si>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</si>
  <si>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</si>
  <si>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</si>
  <si>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</si>
  <si>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</si>
  <si>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</si>
  <si>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</si>
  <si>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</si>
  <si>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</si>
  <si>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</si>
  <si>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</si>
  <si>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</si>
  <si>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</si>
  <si>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</si>
  <si>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</si>
  <si>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</si>
  <si>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</si>
  <si>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</si>
  <si>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</si>
  <si>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</si>
  <si>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</si>
  <si>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</si>
  <si>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</si>
  <si>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</si>
  <si>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</si>
  <si>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</si>
  <si>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</si>
  <si>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</si>
  <si>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</si>
  <si>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</si>
  <si>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</si>
  <si>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</si>
  <si>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</si>
  <si>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</si>
  <si>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</si>
  <si>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</si>
  <si>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</si>
  <si>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</si>
  <si>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</si>
  <si>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</si>
  <si>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</si>
  <si>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</si>
  <si>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</si>
  <si>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</si>
  <si>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</si>
  <si>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</si>
  <si>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</si>
  <si>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</si>
  <si>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</si>
  <si>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</si>
  <si>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</si>
  <si>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</si>
  <si>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</si>
  <si>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</si>
  <si>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</si>
  <si>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</si>
  <si>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</si>
  <si>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</si>
  <si>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</si>
  <si>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</si>
  <si>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</si>
  <si>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</si>
  <si>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</si>
  <si>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</si>
  <si>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</si>
  <si>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</si>
  <si>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</si>
  <si>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</si>
  <si>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</si>
  <si>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</si>
  <si>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</si>
  <si>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</si>
  <si>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</si>
  <si>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</si>
  <si>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</si>
  <si>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</si>
  <si>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</si>
  <si>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</si>
  <si>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</si>
  <si>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</si>
  <si>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</si>
  <si>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</si>
  <si>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</si>
  <si>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</si>
  <si>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</si>
  <si>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</si>
  <si>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</si>
  <si>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</si>
  <si>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</si>
  <si>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</si>
  <si>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</si>
  <si>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</si>
  <si>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</si>
  <si>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</si>
  <si>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</si>
  <si>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</si>
  <si>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</si>
  <si>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</si>
  <si>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</si>
  <si>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</si>
  <si>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</si>
  <si>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</si>
  <si>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</si>
  <si>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</si>
  <si>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</si>
  <si>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</si>
  <si>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</si>
  <si>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</si>
  <si>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</si>
  <si>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</si>
  <si>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</si>
  <si>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</si>
  <si>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</si>
  <si>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</si>
  <si>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</si>
  <si>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</si>
  <si>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</si>
  <si>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</si>
  <si>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</si>
  <si>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</si>
  <si>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</si>
  <si>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</si>
  <si>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</si>
  <si>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</si>
  <si>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</si>
  <si>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</si>
  <si>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</si>
  <si>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</si>
  <si>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</si>
  <si>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</si>
  <si>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</si>
  <si>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</si>
  <si>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</si>
  <si>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</si>
  <si>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</si>
  <si>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</si>
  <si>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</si>
  <si>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</si>
  <si>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</si>
  <si>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</si>
  <si>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</si>
  <si>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</si>
  <si>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</si>
  <si>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</si>
  <si>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</si>
  <si>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</si>
  <si>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</si>
  <si>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</si>
  <si>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</si>
  <si>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</si>
  <si>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</si>
  <si>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</si>
  <si>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</si>
  <si>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</si>
  <si>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</si>
  <si>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</si>
  <si>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</si>
  <si>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</si>
  <si>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</si>
  <si>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</si>
  <si>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</si>
  <si>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</si>
  <si>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</si>
  <si>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</si>
  <si>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</si>
  <si>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</si>
  <si>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</si>
  <si>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</si>
  <si>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</si>
  <si>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</si>
  <si>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</si>
  <si>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</si>
  <si>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</si>
  <si>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</si>
  <si>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</si>
  <si>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</si>
  <si>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</si>
  <si>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</si>
  <si>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</si>
  <si>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</si>
  <si>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</si>
  <si>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</si>
  <si>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</si>
  <si>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</si>
  <si>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</si>
  <si>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</si>
  <si>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</si>
  <si>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</si>
  <si>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</si>
  <si>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</si>
  <si>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</si>
  <si>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</si>
  <si>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</si>
  <si>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</si>
  <si>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</si>
  <si>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</si>
  <si>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</si>
  <si>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</si>
  <si>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</si>
  <si>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</si>
  <si>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</si>
  <si>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</si>
  <si>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</si>
  <si>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</si>
  <si>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</si>
  <si>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</si>
  <si>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</si>
  <si>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</si>
  <si>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</si>
  <si>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</si>
  <si>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</si>
  <si>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</si>
  <si>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</si>
  <si>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</si>
  <si>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</si>
  <si>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</si>
  <si>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</si>
  <si>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</si>
  <si>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</si>
  <si>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</si>
  <si>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</si>
  <si>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</si>
  <si>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</si>
  <si>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</si>
  <si>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</si>
  <si>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</si>
  <si>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</si>
  <si>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</si>
  <si>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</si>
  <si>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</si>
  <si>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</si>
  <si>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</si>
  <si>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</si>
  <si>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</si>
  <si>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</si>
  <si>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</si>
  <si>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</si>
  <si>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</si>
  <si>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</si>
  <si>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</si>
  <si>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</si>
  <si>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</si>
  <si>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</si>
  <si>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</si>
  <si>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</si>
  <si>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</si>
  <si>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</si>
  <si>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</si>
  <si>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</si>
  <si>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</si>
  <si>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</si>
  <si>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</si>
  <si>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</si>
  <si>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</si>
  <si>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</si>
  <si>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</si>
  <si>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</si>
  <si>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</si>
  <si>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</si>
  <si>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</si>
  <si>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</si>
  <si>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</si>
  <si>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</si>
  <si>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</si>
  <si>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</si>
  <si>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</si>
  <si>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</si>
  <si>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</si>
  <si>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</si>
  <si>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</si>
  <si>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</si>
  <si>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</si>
  <si>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</si>
  <si>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</si>
  <si>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</si>
  <si>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</si>
  <si>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</si>
  <si>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</si>
  <si>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</si>
  <si>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</si>
  <si>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</si>
  <si>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</si>
  <si>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</si>
  <si>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</si>
  <si>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</si>
  <si>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</si>
  <si>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</si>
  <si>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</si>
  <si>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</si>
  <si>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</si>
  <si>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</si>
  <si>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</si>
  <si>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</si>
  <si>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</si>
  <si>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</si>
  <si>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</si>
  <si>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</si>
  <si>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</si>
  <si>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</si>
  <si>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</si>
  <si>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</si>
  <si>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</si>
  <si>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</si>
  <si>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</si>
  <si>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</si>
  <si>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</si>
  <si>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</si>
  <si>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</si>
  <si>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</si>
  <si>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</si>
  <si>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</si>
  <si>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</si>
  <si>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</si>
  <si>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</si>
  <si>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</si>
  <si>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</si>
  <si>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</si>
  <si>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</si>
  <si>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</si>
  <si>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</si>
  <si>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</si>
  <si>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</si>
  <si>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</si>
  <si>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</si>
  <si>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</si>
  <si>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</si>
  <si>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</si>
  <si>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</si>
  <si>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</si>
  <si>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</si>
  <si>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</si>
  <si>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</si>
  <si>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</si>
  <si>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</si>
  <si>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</si>
  <si>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</si>
  <si>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</si>
  <si>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</si>
  <si>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</si>
  <si>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</si>
  <si>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</si>
  <si>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</si>
  <si>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</si>
  <si>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</si>
  <si>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</si>
  <si>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</si>
  <si>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</si>
  <si>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</si>
  <si>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</si>
  <si>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</si>
  <si>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</si>
  <si>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</si>
  <si>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</si>
  <si>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</si>
  <si>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</si>
  <si>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</si>
  <si>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</si>
  <si>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</si>
  <si>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</si>
  <si>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</si>
  <si>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</si>
  <si>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</si>
  <si>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</si>
  <si>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</si>
  <si>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</si>
  <si>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</si>
  <si>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</si>
  <si>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</si>
  <si>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</si>
  <si>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</si>
  <si>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</si>
  <si>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</si>
  <si>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</si>
  <si>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</si>
  <si>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</si>
  <si>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</si>
  <si>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</si>
  <si>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</si>
  <si>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</si>
  <si>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</si>
  <si>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</si>
  <si>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</si>
  <si>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</si>
  <si>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</si>
  <si>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</si>
  <si>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</si>
  <si>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</si>
  <si>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</si>
  <si>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</si>
  <si>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</si>
  <si>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</si>
  <si>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</si>
  <si>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</si>
  <si>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</si>
  <si>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</si>
  <si>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</si>
  <si>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</si>
  <si>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</si>
  <si>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</si>
  <si>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</si>
  <si>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</si>
  <si>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</si>
  <si>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</si>
  <si>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</si>
  <si>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</si>
  <si>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</si>
  <si>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</si>
  <si>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</si>
  <si>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</si>
  <si>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</si>
  <si>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</si>
  <si>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</si>
  <si>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</si>
  <si>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</si>
  <si>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</si>
  <si>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</si>
  <si>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</si>
  <si>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</si>
  <si>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</si>
  <si>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</si>
  <si>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</si>
  <si>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</si>
  <si>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</si>
  <si>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</si>
  <si>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</si>
  <si>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</si>
  <si>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</si>
  <si>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</si>
  <si>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</si>
  <si>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</si>
  <si>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</si>
  <si>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</si>
  <si>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</si>
  <si>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</si>
  <si>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</si>
  <si>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</si>
  <si>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</si>
  <si>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</si>
  <si>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</si>
  <si>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</si>
  <si>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</si>
  <si>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</si>
  <si>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</si>
  <si>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</si>
  <si>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</si>
  <si>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</si>
  <si>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</si>
  <si>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</si>
  <si>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</si>
  <si>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</si>
  <si>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</si>
  <si>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</si>
  <si>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</si>
  <si>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</si>
  <si>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</si>
  <si>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</si>
  <si>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</si>
  <si>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</si>
  <si>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</si>
  <si>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</si>
  <si>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</si>
  <si>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</si>
  <si>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</si>
  <si>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</si>
  <si>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</si>
  <si>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</si>
  <si>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</si>
  <si>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</si>
  <si>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</si>
  <si>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</si>
  <si>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</si>
  <si>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</si>
  <si>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</si>
  <si>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</si>
  <si>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</si>
  <si>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</si>
  <si>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</si>
  <si>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</si>
  <si>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</si>
  <si>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</si>
  <si>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</si>
  <si>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</si>
  <si>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</si>
  <si>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</si>
  <si>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</si>
  <si>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</si>
  <si>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</si>
  <si>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</si>
  <si>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</si>
  <si>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</si>
  <si>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</si>
  <si>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</si>
  <si>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</si>
  <si>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</si>
  <si>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</si>
  <si>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</si>
  <si>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</si>
  <si>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</si>
  <si>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</si>
  <si>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</si>
  <si>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</si>
  <si>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</si>
  <si>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</si>
  <si>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</si>
  <si>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</si>
  <si>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</si>
  <si>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</si>
  <si>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</si>
  <si>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</si>
  <si>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</si>
  <si>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</si>
  <si>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</si>
  <si>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</si>
  <si>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</si>
  <si>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</si>
  <si>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</si>
  <si>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</si>
  <si>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</si>
  <si>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</si>
  <si>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</si>
  <si>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</si>
  <si>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</si>
  <si>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</si>
  <si>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</si>
  <si>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</si>
  <si>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</si>
  <si>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</si>
  <si>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</si>
  <si>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</si>
  <si>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</si>
  <si>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</si>
  <si>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</si>
  <si>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</si>
  <si>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</si>
  <si>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</si>
  <si>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</si>
  <si>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</si>
  <si>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</si>
  <si>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</si>
  <si>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</si>
  <si>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</si>
  <si>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</si>
  <si>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</si>
  <si>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</si>
  <si>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</si>
  <si>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</si>
  <si>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</si>
  <si>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</si>
  <si>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</si>
  <si>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</si>
  <si>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</si>
  <si>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</si>
  <si>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</si>
  <si>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</si>
  <si>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</si>
  <si>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</si>
  <si>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</si>
  <si>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</si>
  <si>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</si>
  <si>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</si>
  <si>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</si>
  <si>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</si>
  <si>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</si>
  <si>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</si>
  <si>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</si>
  <si>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</si>
  <si>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</si>
  <si>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</si>
  <si>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</si>
  <si>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</si>
  <si>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</si>
  <si>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</si>
  <si>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</si>
  <si>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</si>
  <si>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</si>
  <si>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</si>
  <si>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</si>
  <si>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</si>
  <si>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</si>
  <si>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</si>
  <si>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</si>
  <si>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</si>
  <si>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</si>
  <si>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</si>
  <si>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</si>
  <si>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</si>
  <si>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</si>
  <si>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</si>
  <si>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</si>
  <si>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</si>
  <si>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</si>
  <si>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</si>
  <si>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</si>
  <si>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</si>
  <si>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</si>
  <si>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</si>
  <si>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</si>
  <si>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</si>
  <si>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</si>
  <si>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</si>
  <si>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</si>
  <si>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</si>
  <si>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</si>
  <si>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</si>
  <si>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</si>
  <si>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</si>
  <si>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</si>
  <si>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</si>
  <si>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</si>
  <si>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</si>
  <si>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</si>
  <si>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</si>
  <si>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</si>
  <si>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</si>
  <si>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</si>
  <si>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</si>
  <si>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</si>
  <si>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</si>
  <si>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</si>
  <si>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</si>
  <si>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</si>
  <si>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</si>
  <si>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</si>
  <si>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</si>
  <si>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</si>
  <si>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</si>
  <si>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</si>
  <si>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</si>
  <si>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</si>
  <si>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</si>
  <si>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</si>
  <si>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</si>
  <si>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</si>
  <si>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</si>
  <si>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</si>
  <si>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</si>
  <si>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</si>
  <si>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</si>
  <si>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</si>
  <si>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</si>
  <si>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</si>
  <si>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</si>
  <si>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</si>
  <si>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</si>
  <si>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</si>
  <si>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</si>
  <si>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</si>
  <si>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</si>
  <si>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</si>
  <si>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</si>
  <si>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</si>
  <si>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</si>
  <si>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</si>
  <si>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</si>
  <si>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</si>
  <si>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</si>
  <si>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</si>
  <si>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</si>
  <si>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</si>
  <si>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</si>
  <si>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</si>
  <si>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</si>
  <si>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</si>
  <si>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</si>
  <si>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</si>
  <si>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</si>
  <si>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</si>
  <si>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</si>
  <si>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</si>
  <si>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</si>
  <si>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</si>
  <si>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</si>
  <si>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</si>
  <si>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</si>
  <si>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</si>
  <si>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</si>
  <si>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</si>
  <si>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</si>
  <si>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</si>
  <si>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</si>
  <si>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</si>
  <si>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</si>
  <si>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</si>
  <si>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</si>
  <si>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</si>
  <si>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</si>
  <si>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</si>
  <si>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</si>
  <si>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</si>
  <si>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</si>
  <si>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</si>
  <si>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</si>
  <si>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</si>
  <si>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</si>
  <si>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</si>
  <si>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</si>
  <si>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</si>
  <si>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</si>
  <si>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</si>
  <si>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</si>
  <si>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</si>
  <si>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</si>
  <si>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</si>
  <si>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</si>
  <si>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</si>
  <si>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</si>
  <si>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</si>
  <si>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</si>
  <si>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</si>
  <si>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</si>
  <si>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</si>
  <si>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</si>
  <si>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</si>
  <si>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</si>
  <si>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</si>
  <si>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</si>
  <si>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</si>
  <si>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</si>
  <si>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</si>
  <si>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</si>
  <si>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</si>
  <si>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</si>
  <si>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</si>
  <si>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</si>
  <si>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</si>
  <si>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</si>
  <si>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</si>
  <si>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</si>
  <si>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</si>
  <si>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</si>
  <si>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</si>
  <si>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</si>
  <si>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</si>
  <si>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</si>
  <si>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</si>
  <si>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</si>
  <si>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</si>
  <si>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</si>
  <si>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</si>
  <si>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</si>
  <si>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</si>
  <si>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</si>
  <si>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</si>
  <si>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</si>
  <si>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</si>
  <si>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</si>
  <si>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</si>
  <si>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</si>
  <si>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</si>
  <si>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</si>
  <si>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</si>
  <si>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</si>
  <si>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</si>
  <si>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</si>
  <si>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</si>
  <si>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</si>
  <si>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</si>
  <si>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</si>
  <si>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</si>
  <si>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</si>
  <si>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</si>
  <si>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</si>
  <si>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</si>
  <si>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</si>
  <si>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</si>
  <si>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</si>
  <si>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</si>
  <si>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</si>
  <si>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</si>
  <si>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</si>
  <si>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</si>
  <si>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</si>
  <si>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</si>
  <si>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</si>
  <si>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</si>
  <si>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</si>
  <si>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</si>
  <si>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</si>
  <si>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</si>
  <si>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</si>
  <si>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</si>
  <si>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</si>
  <si>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</si>
  <si>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</si>
  <si>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</si>
  <si>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</si>
  <si>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</si>
  <si>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</si>
  <si>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</si>
  <si>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</si>
  <si>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</si>
  <si>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</si>
  <si>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</si>
  <si>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</si>
  <si>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</si>
  <si>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</si>
  <si>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</si>
  <si>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</si>
  <si>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</si>
  <si>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</si>
  <si>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</si>
  <si>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</si>
  <si>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</si>
  <si>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</si>
  <si>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</si>
  <si>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</si>
  <si>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</si>
  <si>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</si>
  <si>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</si>
  <si>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</si>
  <si>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</si>
  <si>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</si>
  <si>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</si>
  <si>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</si>
  <si>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</si>
  <si>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</si>
  <si>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</si>
  <si>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</si>
  <si>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</si>
  <si>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</si>
  <si>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</si>
  <si>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</si>
  <si>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</si>
  <si>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</si>
  <si>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</si>
  <si>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</si>
  <si>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</si>
  <si>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</si>
  <si>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</si>
  <si>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</si>
  <si>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</si>
  <si>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</si>
  <si>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</si>
  <si>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</si>
  <si>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</si>
  <si>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</si>
  <si>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</si>
  <si>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</si>
  <si>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</si>
  <si>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</si>
  <si>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</si>
  <si>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</si>
  <si>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</si>
  <si>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</si>
  <si>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</si>
  <si>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</si>
  <si>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</si>
  <si>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</si>
  <si>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</si>
  <si>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</si>
  <si>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</si>
  <si>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</si>
  <si>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</si>
  <si>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</si>
  <si>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</si>
  <si>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</si>
  <si>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</si>
  <si>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</si>
  <si>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</si>
  <si>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</si>
  <si>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</si>
  <si>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</si>
  <si>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</si>
  <si>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</si>
  <si>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</si>
  <si>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</si>
  <si>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</si>
  <si>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</si>
  <si>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</si>
  <si>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</si>
  <si>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</si>
  <si>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</si>
  <si>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</si>
  <si>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</si>
  <si>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</si>
  <si>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</si>
  <si>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</si>
  <si>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</si>
  <si>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</si>
  <si>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</si>
  <si>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</si>
  <si>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</si>
  <si>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</si>
  <si>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</si>
  <si>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</si>
  <si>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</si>
  <si>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</si>
  <si>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</si>
  <si>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</si>
  <si>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</si>
  <si>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</si>
  <si>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</si>
  <si>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</si>
  <si>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</si>
  <si>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</si>
  <si>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</si>
  <si>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</si>
  <si>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</si>
  <si>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</si>
  <si>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</si>
  <si>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</si>
  <si>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</si>
  <si>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</si>
  <si>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</si>
  <si>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</si>
  <si>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</si>
  <si>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</si>
  <si>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</si>
  <si>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</si>
  <si>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</si>
  <si>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</si>
  <si>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</si>
  <si>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</si>
  <si>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</si>
  <si>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</si>
  <si>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</si>
  <si>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</si>
  <si>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</si>
  <si>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</si>
  <si>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</si>
  <si>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</si>
  <si>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</si>
  <si>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</si>
  <si>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</si>
  <si>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</si>
  <si>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</si>
  <si>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</si>
  <si>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</si>
  <si>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</si>
  <si>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</si>
  <si>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</si>
  <si>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</si>
  <si>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</si>
  <si>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</si>
  <si>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</si>
  <si>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</si>
  <si>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</si>
  <si>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</si>
  <si>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</si>
  <si>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</si>
  <si>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</si>
  <si>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</si>
  <si>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</si>
  <si>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</si>
  <si>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</si>
  <si>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</si>
  <si>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</si>
  <si>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</si>
  <si>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</si>
  <si>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</si>
  <si>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</si>
  <si>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</si>
  <si>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</si>
  <si>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</si>
  <si>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</si>
  <si>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</si>
  <si>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</si>
  <si>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</si>
  <si>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</si>
  <si>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</si>
  <si>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</si>
  <si>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</si>
  <si>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</si>
  <si>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</si>
  <si>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</si>
  <si>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</si>
  <si>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</si>
  <si>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</si>
  <si>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</si>
  <si>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</si>
  <si>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</si>
  <si>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</si>
  <si>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</si>
  <si>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</si>
  <si>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</si>
  <si>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</si>
  <si>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</si>
  <si>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</si>
  <si>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</si>
  <si>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</si>
  <si>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</si>
  <si>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</si>
  <si>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</si>
  <si>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</si>
  <si>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</si>
  <si>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</si>
  <si>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</si>
  <si>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</si>
  <si>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</si>
  <si>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</si>
  <si>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</si>
  <si>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</si>
  <si>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</si>
  <si>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</si>
  <si>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</si>
  <si>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</si>
  <si>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</si>
  <si>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</si>
  <si>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</si>
  <si>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</si>
  <si>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</si>
  <si>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</si>
  <si>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</si>
  <si>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</si>
  <si>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</si>
  <si>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</si>
  <si>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</si>
  <si>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</si>
  <si>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</si>
  <si>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</si>
  <si>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</si>
  <si>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</si>
  <si>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</si>
  <si>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</si>
  <si>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</si>
  <si>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</si>
  <si>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</si>
  <si>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</si>
  <si>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</si>
  <si>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</si>
  <si>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</si>
  <si>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</si>
  <si>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</si>
  <si>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</si>
  <si>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</si>
  <si>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</si>
  <si>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</si>
  <si>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</si>
  <si>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</si>
  <si>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</si>
  <si>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</si>
  <si>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</si>
  <si>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</si>
  <si>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</si>
  <si>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</si>
  <si>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</si>
  <si>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</si>
  <si>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</si>
  <si>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</si>
  <si>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</si>
  <si>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</si>
  <si>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</si>
  <si>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</si>
  <si>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</si>
  <si>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</si>
  <si>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</si>
  <si>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</si>
  <si>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</si>
  <si>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</si>
  <si>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</si>
  <si>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</si>
  <si>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</si>
  <si>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</si>
  <si>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</si>
  <si>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</si>
  <si>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</si>
  <si>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</si>
  <si>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</si>
  <si>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</si>
  <si>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</si>
  <si>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</si>
  <si>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</si>
  <si>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</si>
  <si>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</si>
  <si>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</si>
  <si>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</si>
  <si>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</si>
  <si>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</si>
  <si>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</si>
  <si>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</si>
  <si>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</si>
  <si>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</si>
  <si>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</si>
  <si>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</si>
  <si>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</si>
  <si>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</si>
  <si>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</si>
  <si>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</si>
  <si>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</si>
  <si>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</si>
  <si>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</si>
  <si>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</si>
  <si>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</si>
  <si>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</si>
  <si>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</si>
  <si>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</si>
  <si>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</si>
  <si>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</si>
  <si>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</si>
  <si>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</si>
  <si>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</si>
  <si>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</si>
  <si>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</si>
  <si>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</si>
  <si>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</si>
  <si>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</si>
  <si>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</si>
  <si>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</si>
  <si>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</si>
  <si>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</si>
  <si>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</si>
  <si>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</si>
  <si>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</si>
  <si>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</si>
  <si>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</si>
  <si>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</si>
  <si>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</si>
  <si>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</si>
  <si>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</si>
  <si>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</si>
  <si>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</si>
  <si>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</si>
  <si>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</si>
  <si>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</si>
  <si>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</si>
  <si>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</si>
  <si>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</si>
  <si>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</si>
  <si>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</si>
  <si>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</si>
  <si>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</si>
  <si>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</si>
  <si>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</si>
  <si>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</si>
  <si>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</si>
  <si>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</si>
  <si>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</si>
  <si>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</si>
  <si>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</si>
  <si>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</si>
  <si>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</si>
  <si>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</si>
  <si>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</si>
  <si>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</si>
  <si>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</si>
  <si>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</si>
  <si>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</si>
  <si>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</si>
  <si>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</si>
  <si>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</si>
  <si>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</si>
  <si>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</si>
  <si>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</si>
  <si>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</si>
  <si>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</si>
  <si>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</si>
  <si>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</si>
  <si>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</si>
  <si>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</si>
  <si>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</si>
  <si>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</si>
  <si>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</si>
  <si>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</si>
  <si>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</si>
  <si>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</si>
  <si>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</si>
  <si>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</si>
  <si>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</si>
  <si>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</si>
  <si>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</si>
  <si>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</si>
  <si>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</si>
  <si>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</si>
  <si>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</si>
  <si>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</si>
  <si>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</si>
  <si>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</si>
  <si>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</si>
  <si>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</si>
  <si>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</si>
  <si>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</si>
  <si>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</si>
  <si>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</si>
  <si>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</si>
  <si>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</si>
  <si>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</si>
  <si>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</si>
  <si>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</si>
  <si>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</si>
  <si>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</si>
  <si>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</si>
  <si>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</si>
  <si>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</si>
  <si>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</si>
  <si>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</si>
  <si>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</si>
  <si>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</si>
  <si>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</si>
  <si>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</si>
  <si>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</si>
  <si>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</si>
  <si>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</si>
  <si>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</si>
  <si>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</si>
  <si>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</si>
  <si>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</si>
  <si>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</si>
  <si>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</si>
  <si>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</si>
  <si>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</si>
  <si>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</si>
  <si>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</si>
  <si>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</si>
  <si>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</si>
  <si>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</si>
  <si>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</si>
  <si>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</si>
  <si>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</si>
  <si>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</si>
  <si>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</si>
  <si>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</si>
  <si>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</si>
  <si>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</si>
  <si>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</si>
  <si>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</si>
  <si>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</si>
  <si>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</si>
  <si>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</si>
  <si>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</si>
  <si>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</si>
  <si>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</si>
  <si>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</si>
  <si>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</si>
  <si>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</si>
  <si>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</si>
  <si>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</si>
  <si>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</si>
  <si>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</si>
  <si>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</si>
  <si>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</si>
  <si>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</si>
  <si>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</si>
  <si>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</si>
  <si>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</si>
  <si>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</si>
  <si>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</si>
  <si>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</si>
  <si>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</si>
  <si>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</si>
  <si>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</si>
  <si>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</si>
  <si>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</si>
  <si>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</si>
  <si>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</si>
  <si>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</si>
  <si>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</si>
  <si>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</si>
  <si>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</si>
  <si>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</si>
  <si>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</si>
  <si>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</si>
  <si>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</si>
  <si>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</si>
  <si>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</si>
  <si>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</si>
  <si>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</si>
  <si>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</si>
  <si>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</si>
  <si>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</si>
  <si>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</si>
  <si>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</si>
  <si>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</si>
  <si>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</si>
  <si>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</si>
  <si>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</si>
  <si>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</si>
  <si>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</si>
  <si>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</si>
  <si>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</si>
  <si>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</si>
  <si>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</si>
  <si>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</si>
  <si>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</si>
  <si>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</si>
  <si>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</si>
  <si>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</si>
  <si>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</si>
  <si>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</si>
  <si>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</si>
  <si>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</si>
  <si>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</si>
  <si>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</si>
  <si>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</si>
  <si>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</si>
  <si>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</si>
  <si>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</si>
  <si>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</si>
  <si>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</si>
  <si>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</si>
  <si>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</si>
  <si>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</si>
  <si>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</si>
  <si>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</si>
  <si>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</si>
  <si>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</si>
  <si>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</si>
  <si>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</si>
  <si>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</si>
  <si>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</si>
  <si>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</si>
  <si>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</si>
  <si>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</si>
  <si>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</si>
  <si>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</si>
  <si>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</si>
  <si>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</si>
  <si>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</si>
  <si>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</si>
  <si>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</si>
  <si>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</si>
  <si>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</si>
  <si>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</si>
  <si>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</si>
  <si>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</si>
  <si>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</si>
  <si>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</si>
  <si>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</si>
  <si>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</si>
  <si>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</si>
  <si>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</si>
  <si>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</si>
  <si>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</si>
  <si>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</si>
  <si>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</si>
  <si>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</si>
  <si>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</si>
  <si>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</si>
  <si>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</si>
  <si>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</si>
  <si>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</si>
  <si>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</si>
  <si>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</si>
  <si>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</si>
  <si>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</si>
  <si>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</si>
  <si>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</si>
  <si>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</si>
  <si>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</si>
  <si>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</si>
  <si>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</si>
  <si>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</si>
  <si>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</si>
  <si>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</si>
  <si>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</si>
  <si>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</si>
  <si>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</si>
  <si>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</si>
  <si>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</si>
  <si>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</si>
  <si>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</si>
  <si>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</si>
  <si>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</si>
  <si>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</si>
  <si>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</si>
  <si>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</si>
  <si>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</si>
  <si>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</si>
  <si>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</si>
  <si>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</si>
  <si>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</si>
  <si>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</si>
  <si>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</si>
  <si>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</si>
  <si>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</si>
  <si>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</si>
  <si>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</si>
  <si>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</si>
  <si>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</si>
  <si>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</si>
  <si>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</si>
  <si>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</si>
  <si>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</si>
  <si>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</si>
  <si>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</si>
  <si>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</si>
  <si>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</si>
  <si>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</si>
  <si>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</si>
  <si>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</si>
  <si>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</si>
  <si>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</si>
  <si>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</si>
  <si>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</si>
  <si>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</si>
  <si>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</si>
  <si>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</si>
  <si>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</si>
  <si>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</si>
  <si>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</si>
  <si>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</si>
  <si>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</si>
  <si>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</si>
  <si>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</si>
  <si>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</si>
  <si>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</si>
  <si>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</si>
  <si>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</si>
  <si>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</si>
  <si>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</si>
  <si>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</si>
  <si>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</si>
  <si>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</si>
  <si>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</si>
  <si>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</si>
  <si>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</si>
  <si>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</si>
  <si>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</si>
  <si>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</si>
  <si>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</si>
  <si>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</si>
  <si>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</si>
  <si>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</si>
  <si>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</si>
  <si>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</si>
  <si>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</si>
  <si>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</si>
  <si>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</si>
  <si>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</si>
  <si>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</si>
  <si>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</si>
  <si>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</si>
  <si>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</si>
  <si>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</si>
  <si>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</si>
  <si>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</si>
  <si>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</si>
  <si>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</si>
  <si>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</si>
  <si>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</si>
  <si>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</si>
  <si>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</si>
  <si>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</si>
  <si>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</si>
  <si>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</si>
  <si>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</si>
  <si>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</si>
  <si>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</si>
  <si>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</si>
  <si>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</si>
  <si>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</si>
  <si>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</si>
  <si>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</si>
  <si>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</si>
  <si>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</si>
  <si>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</si>
  <si>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</si>
  <si>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</si>
  <si>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</si>
  <si>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</si>
  <si>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</si>
  <si>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</si>
  <si>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</si>
  <si>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</si>
  <si>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</si>
  <si>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</si>
  <si>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</si>
  <si>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</si>
  <si>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</si>
  <si>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</si>
  <si>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</si>
  <si>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</si>
  <si>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</si>
  <si>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</si>
  <si>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</si>
  <si>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</si>
  <si>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</si>
  <si>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</si>
  <si>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</si>
  <si>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</si>
  <si>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</si>
  <si>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</si>
  <si>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</si>
  <si>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</si>
  <si>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</si>
  <si>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</si>
  <si>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</si>
  <si>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</si>
  <si>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</si>
  <si>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</si>
  <si>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</si>
  <si>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</si>
  <si>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</si>
  <si>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</si>
  <si>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</si>
  <si>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</si>
  <si>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</si>
  <si>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</si>
  <si>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</si>
  <si>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</si>
  <si>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</si>
  <si>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</si>
  <si>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</si>
  <si>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</si>
  <si>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</si>
  <si>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</si>
  <si>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</si>
  <si>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</si>
  <si>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</si>
  <si>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</si>
  <si>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</si>
  <si>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</si>
  <si>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</si>
  <si>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</si>
  <si>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</si>
  <si>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</si>
  <si>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</si>
  <si>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</si>
  <si>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</si>
  <si>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</si>
  <si>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</si>
  <si>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</si>
  <si>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</si>
  <si>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</si>
  <si>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</si>
  <si>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</si>
  <si>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</si>
  <si>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</si>
  <si>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</si>
  <si>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</si>
  <si>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</si>
  <si>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</si>
  <si>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</si>
  <si>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</si>
  <si>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</si>
  <si>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</si>
  <si>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</si>
  <si>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</si>
  <si>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</si>
  <si>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</si>
  <si>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</si>
  <si>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</si>
  <si>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</si>
  <si>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</si>
  <si>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</si>
  <si>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</si>
  <si>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</si>
  <si>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</si>
  <si>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</si>
  <si>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</si>
  <si>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</si>
  <si>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</si>
  <si>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</si>
  <si>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</si>
  <si>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</si>
  <si>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</si>
  <si>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</si>
  <si>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</si>
  <si>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</si>
  <si>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</si>
  <si>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</si>
  <si>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</si>
  <si>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</si>
  <si>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</si>
  <si>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</si>
  <si>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</si>
  <si>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</si>
  <si>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</si>
  <si>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</si>
  <si>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</si>
  <si>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</si>
  <si>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</si>
  <si>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</si>
  <si>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</si>
  <si>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</si>
  <si>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</si>
  <si>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</si>
  <si>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</si>
  <si>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</si>
  <si>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</si>
  <si>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</si>
  <si>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</si>
  <si>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</si>
  <si>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</si>
  <si>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</si>
  <si>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</si>
  <si>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</si>
  <si>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</si>
  <si>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</si>
  <si>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</si>
  <si>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</si>
  <si>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</si>
  <si>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</si>
  <si>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</si>
  <si>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</si>
  <si>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</si>
  <si>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</si>
  <si>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</si>
  <si>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</si>
  <si>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</si>
  <si>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</si>
  <si>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</si>
  <si>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</si>
  <si>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</si>
  <si>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</si>
  <si>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</si>
  <si>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</si>
  <si>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</si>
  <si>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</si>
  <si>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</si>
  <si>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</si>
  <si>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</si>
  <si>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</si>
  <si>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</si>
  <si>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</si>
  <si>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</si>
  <si>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</si>
  <si>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</si>
  <si>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</si>
  <si>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</si>
  <si>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</si>
  <si>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</si>
  <si>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</si>
  <si>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</si>
  <si>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</si>
  <si>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</si>
  <si>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</si>
  <si>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</si>
  <si>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</si>
  <si>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</si>
  <si>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</si>
  <si>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</si>
  <si>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</si>
  <si>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</si>
  <si>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</si>
  <si>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</si>
  <si>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</si>
  <si>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</si>
  <si>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</si>
  <si>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</si>
  <si>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</si>
  <si>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</si>
  <si>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</si>
  <si>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</si>
  <si>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</si>
  <si>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</si>
  <si>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</si>
  <si>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</si>
  <si>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</si>
  <si>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</si>
  <si>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</si>
  <si>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</si>
  <si>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</si>
  <si>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</si>
  <si>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</si>
  <si>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</si>
  <si>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</si>
  <si>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</si>
  <si>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</si>
  <si>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</si>
  <si>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</si>
  <si>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</si>
  <si>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</si>
  <si>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</si>
  <si>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</si>
  <si>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</si>
  <si>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</si>
  <si>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</si>
  <si>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</si>
  <si>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</si>
  <si>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</si>
  <si>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</si>
  <si>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</si>
  <si>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</si>
  <si>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</si>
  <si>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</si>
  <si>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</si>
  <si>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</si>
  <si>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</si>
  <si>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</si>
  <si>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</si>
  <si>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</si>
  <si>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</si>
  <si>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</si>
  <si>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</si>
  <si>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</si>
  <si>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</si>
  <si>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</si>
  <si>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</si>
  <si>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</si>
  <si>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</si>
  <si>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</si>
  <si>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</si>
  <si>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</si>
  <si>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</si>
  <si>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</si>
  <si>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</si>
  <si>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</si>
  <si>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</si>
  <si>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</si>
  <si>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</si>
  <si>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</si>
  <si>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</si>
  <si>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</si>
  <si>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</si>
  <si>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</si>
  <si>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</si>
  <si>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</si>
  <si>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</si>
  <si>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</si>
  <si>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</si>
  <si>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</si>
  <si>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</si>
  <si>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</si>
  <si>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</si>
  <si>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</si>
  <si>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</si>
  <si>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</si>
  <si>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</si>
  <si>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</si>
  <si>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</si>
  <si>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</si>
  <si>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</si>
  <si>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</si>
  <si>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</si>
  <si>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</si>
  <si>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</si>
  <si>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</si>
  <si>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</si>
  <si>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</si>
  <si>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</si>
  <si>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</si>
  <si>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</si>
  <si>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</si>
  <si>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</si>
  <si>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</si>
  <si>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</si>
  <si>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</si>
  <si>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</si>
  <si>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</si>
  <si>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</si>
  <si>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</si>
  <si>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</si>
  <si>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</si>
  <si>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</si>
  <si>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</si>
  <si>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</si>
  <si>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</si>
  <si>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</si>
  <si>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</si>
  <si>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</si>
  <si>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</si>
  <si>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</si>
  <si>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</si>
  <si>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</si>
  <si>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</si>
  <si>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</si>
  <si>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</si>
  <si>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</si>
  <si>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</si>
  <si>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</si>
  <si>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</si>
  <si>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</si>
  <si>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</si>
  <si>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</si>
  <si>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</si>
  <si>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</si>
  <si>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</si>
  <si>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</si>
  <si>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</si>
  <si>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</si>
  <si>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</si>
  <si>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</si>
  <si>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</si>
  <si>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</si>
  <si>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</si>
  <si>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</si>
  <si>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</si>
  <si>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</si>
  <si>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</si>
  <si>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</si>
  <si>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</si>
  <si>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</si>
  <si>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</si>
  <si>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</si>
  <si>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</si>
  <si>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</si>
  <si>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</si>
  <si>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</si>
  <si>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</si>
  <si>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</si>
  <si>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</si>
  <si>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</si>
  <si>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</si>
  <si>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</si>
  <si>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</si>
  <si>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</si>
  <si>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</si>
  <si>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</si>
  <si>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</si>
  <si>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</si>
  <si>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</si>
  <si>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</si>
  <si>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</si>
  <si>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</si>
  <si>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</si>
  <si>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</si>
  <si>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</si>
  <si>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</si>
  <si>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</si>
  <si>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</si>
  <si>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</si>
  <si>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</si>
  <si>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</si>
  <si>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</si>
  <si>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</si>
  <si>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</si>
  <si>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</si>
  <si>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</si>
  <si>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</si>
  <si>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</si>
  <si>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</si>
  <si>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</si>
  <si>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</si>
  <si>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</si>
  <si>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</si>
  <si>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</si>
  <si>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</si>
  <si>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</si>
  <si>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</si>
  <si>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</si>
  <si>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</si>
  <si>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</si>
  <si>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</si>
  <si>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</si>
  <si>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</si>
  <si>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</si>
  <si>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</si>
  <si>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</si>
  <si>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</si>
  <si>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</si>
  <si>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</si>
  <si>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</si>
  <si>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</si>
  <si>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</si>
  <si>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</si>
  <si>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</si>
  <si>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</si>
  <si>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</si>
  <si>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</si>
  <si>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</si>
  <si>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</si>
  <si>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</si>
  <si>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</si>
  <si>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</si>
  <si>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</si>
  <si>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</si>
  <si>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</si>
  <si>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</si>
  <si>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</si>
  <si>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</si>
  <si>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</si>
  <si>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</si>
  <si>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</si>
  <si>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</si>
  <si>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</si>
  <si>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</si>
  <si>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</si>
  <si>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</si>
  <si>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</si>
  <si>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</si>
  <si>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</si>
  <si>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</si>
  <si>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</si>
  <si>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</si>
  <si>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</si>
  <si>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</si>
  <si>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</si>
  <si>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</si>
  <si>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</si>
  <si>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</si>
  <si>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</si>
  <si>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</si>
  <si>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</si>
  <si>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</si>
  <si>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</si>
  <si>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</si>
  <si>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</si>
  <si>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</si>
  <si>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</si>
  <si>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</si>
  <si>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</si>
  <si>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</si>
  <si>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</si>
  <si>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</si>
  <si>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</si>
  <si>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</si>
  <si>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</si>
  <si>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</si>
  <si>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</si>
  <si>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</si>
  <si>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</si>
  <si>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</si>
  <si>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</si>
  <si>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</si>
  <si>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</si>
  <si>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</si>
  <si>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</si>
  <si>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</si>
  <si>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</si>
  <si>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</si>
  <si>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</si>
  <si>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</si>
  <si>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</si>
  <si>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</si>
  <si>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</si>
  <si>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</si>
  <si>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</si>
  <si>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</si>
  <si>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</si>
  <si>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</si>
  <si>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</si>
  <si>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</si>
  <si>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</si>
  <si>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</si>
  <si>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</si>
  <si>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</si>
  <si>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</si>
  <si>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</si>
  <si>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</si>
  <si>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</si>
  <si>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</si>
  <si>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</si>
  <si>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</si>
  <si>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</si>
  <si>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</si>
  <si>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</si>
  <si>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</si>
  <si>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</si>
  <si>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</si>
  <si>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</si>
  <si>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</si>
  <si>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</si>
  <si>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</si>
  <si>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</si>
  <si>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</si>
  <si>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</si>
  <si>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</si>
  <si>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</si>
  <si>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</si>
  <si>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</si>
  <si>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</si>
  <si>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</si>
  <si>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</si>
  <si>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</si>
  <si>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</si>
  <si>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</si>
  <si>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</si>
  <si>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</si>
  <si>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</si>
  <si>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</si>
  <si>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</si>
  <si>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</si>
  <si>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</si>
  <si>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</si>
  <si>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</si>
  <si>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</si>
  <si>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</si>
  <si>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</si>
  <si>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</si>
  <si>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</si>
  <si>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</si>
  <si>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</si>
  <si>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</si>
  <si>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</si>
  <si>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</si>
  <si>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</si>
  <si>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</si>
  <si>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</si>
  <si>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</si>
  <si>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</si>
  <si>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</si>
  <si>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</si>
  <si>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</si>
  <si>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</si>
  <si>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</si>
  <si>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</si>
  <si>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</si>
  <si>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</si>
  <si>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</si>
  <si>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</si>
  <si>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</si>
  <si>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</si>
  <si>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</si>
  <si>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</si>
  <si>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</si>
  <si>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</si>
  <si>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</si>
  <si>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</si>
  <si>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</si>
  <si>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</si>
  <si>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</si>
  <si>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</si>
  <si>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</si>
  <si>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</si>
  <si>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</si>
  <si>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</si>
  <si>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</si>
  <si>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</si>
  <si>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</si>
  <si>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</si>
  <si>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</si>
  <si>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</si>
  <si>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</si>
  <si>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</si>
  <si>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</si>
  <si>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</si>
  <si>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</si>
  <si>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</si>
  <si>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</si>
  <si>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</si>
  <si>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</si>
  <si>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</si>
  <si>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</si>
  <si>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</si>
  <si>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</si>
  <si>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</si>
  <si>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</si>
  <si>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</si>
  <si>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</si>
  <si>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</si>
  <si>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</si>
  <si>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</si>
  <si>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</si>
  <si>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</si>
  <si>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</si>
  <si>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</si>
  <si>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</si>
  <si>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</si>
  <si>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</si>
  <si>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</si>
  <si>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</si>
  <si>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</si>
  <si>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</si>
  <si>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</si>
  <si>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</si>
  <si>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</si>
  <si>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</si>
  <si>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</si>
  <si>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</si>
  <si>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</si>
  <si>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</si>
  <si>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</si>
  <si>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</si>
  <si>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</si>
  <si>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</si>
  <si>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</si>
  <si>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</si>
  <si>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</si>
  <si>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</si>
  <si>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</si>
  <si>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</si>
  <si>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</si>
  <si>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</si>
  <si>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</si>
  <si>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</si>
  <si>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</si>
  <si>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</si>
  <si>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</si>
  <si>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</si>
  <si>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</si>
  <si>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</si>
  <si>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</si>
  <si>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</si>
  <si>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</si>
  <si>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</si>
  <si>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</si>
  <si>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</si>
  <si>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</si>
  <si>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</si>
  <si>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</si>
  <si>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</si>
  <si>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</si>
  <si>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</si>
  <si>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</si>
  <si>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</si>
  <si>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</si>
  <si>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</si>
  <si>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</si>
  <si>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</si>
  <si>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</si>
  <si>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</si>
  <si>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</si>
  <si>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</si>
  <si>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</si>
  <si>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</si>
  <si>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</si>
  <si>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</si>
  <si>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</si>
  <si>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</si>
  <si>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</si>
  <si>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</si>
  <si>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</si>
  <si>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</si>
  <si>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</si>
  <si>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</si>
  <si>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</si>
  <si>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</si>
  <si>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</si>
  <si>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</si>
  <si>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</si>
  <si>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</si>
  <si>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</si>
  <si>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</si>
  <si>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</si>
  <si>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</si>
  <si>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</si>
  <si>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</si>
  <si>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</si>
  <si>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</si>
  <si>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</si>
  <si>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</si>
  <si>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</si>
  <si>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</si>
  <si>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</si>
  <si>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</si>
  <si>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</si>
  <si>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</si>
  <si>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</si>
  <si>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</si>
  <si>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</si>
  <si>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</si>
  <si>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</si>
  <si>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</si>
  <si>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</si>
  <si>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</si>
  <si>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</si>
  <si>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</si>
  <si>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</si>
  <si>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</si>
  <si>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</si>
  <si>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</si>
  <si>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</si>
  <si>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</si>
  <si>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</si>
  <si>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</si>
  <si>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</si>
  <si>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</si>
  <si>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</si>
  <si>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</si>
  <si>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</si>
  <si>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</si>
  <si>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</si>
  <si>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</si>
  <si>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</si>
  <si>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</si>
  <si>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</si>
  <si>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</si>
  <si>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</si>
  <si>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</si>
  <si>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</si>
  <si>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</si>
  <si>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</si>
  <si>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</si>
  <si>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</si>
  <si>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</si>
  <si>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</si>
  <si>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</si>
  <si>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</si>
  <si>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</si>
  <si>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</si>
  <si>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</si>
  <si>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</si>
  <si>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</si>
  <si>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</si>
  <si>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</si>
  <si>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</si>
  <si>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</si>
  <si>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</si>
  <si>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</si>
  <si>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</si>
  <si>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</si>
  <si>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</si>
  <si>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</si>
  <si>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</si>
  <si>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</si>
  <si>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</si>
  <si>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</si>
  <si>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</si>
  <si>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</si>
  <si>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</si>
  <si>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</si>
  <si>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</si>
  <si>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</si>
  <si>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</si>
  <si>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</si>
  <si>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</si>
  <si>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</si>
  <si>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</si>
  <si>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</si>
  <si>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</si>
  <si>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</si>
  <si>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</si>
  <si>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</si>
  <si>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</si>
  <si>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</si>
  <si>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</si>
  <si>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</si>
  <si>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</si>
  <si>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</si>
  <si>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</si>
  <si>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</si>
  <si>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</si>
  <si>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</si>
  <si>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</si>
  <si>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</si>
  <si>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</si>
  <si>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</si>
  <si>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</si>
  <si>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</si>
  <si>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</si>
  <si>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</si>
  <si>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</si>
  <si>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</si>
  <si>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</si>
  <si>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</si>
  <si>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</si>
  <si>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</si>
  <si>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</si>
  <si>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</si>
  <si>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</si>
  <si>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</si>
  <si>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</si>
  <si>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</si>
  <si>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</si>
  <si>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</si>
  <si>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</si>
  <si>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</si>
  <si>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</si>
  <si>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</si>
  <si>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</si>
  <si>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</si>
  <si>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</si>
  <si>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</si>
  <si>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</si>
  <si>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</si>
  <si>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</si>
  <si>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</si>
  <si>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</si>
  <si>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</si>
  <si>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</si>
  <si>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</si>
  <si>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</si>
  <si>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</si>
  <si>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</si>
  <si>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</si>
  <si>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</si>
  <si>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</si>
  <si>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</si>
  <si>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</si>
  <si>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</si>
  <si>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</si>
  <si>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</si>
  <si>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</si>
  <si>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</si>
  <si>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</si>
  <si>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</si>
  <si>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</si>
  <si>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</si>
  <si>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</si>
  <si>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</si>
  <si>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</si>
  <si>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</si>
  <si>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</si>
  <si>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</si>
  <si>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</si>
  <si>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</si>
  <si>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</si>
  <si>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</si>
  <si>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</si>
  <si>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</si>
  <si>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</si>
  <si>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</si>
  <si>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</si>
  <si>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</si>
  <si>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</si>
  <si>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</si>
  <si>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</si>
  <si>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</si>
  <si>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</si>
  <si>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</si>
  <si>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</si>
  <si>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</si>
  <si>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</si>
  <si>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</si>
  <si>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</si>
  <si>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</si>
  <si>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</si>
  <si>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</si>
  <si>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</si>
  <si>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</si>
  <si>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</si>
  <si>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</si>
  <si>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</si>
  <si>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</si>
  <si>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</si>
  <si>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</si>
  <si>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</si>
  <si>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</si>
  <si>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</si>
  <si>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</si>
  <si>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</si>
  <si>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</si>
  <si>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</si>
  <si>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</si>
  <si>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</si>
  <si>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</si>
  <si>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</si>
  <si>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</si>
  <si>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</si>
  <si>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</si>
  <si>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</si>
  <si>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</si>
  <si>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</si>
  <si>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</si>
  <si>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</si>
  <si>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</si>
  <si>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</si>
  <si>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</si>
  <si>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</si>
  <si>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</si>
  <si>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</si>
  <si>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</si>
  <si>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</si>
  <si>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</si>
  <si>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</si>
  <si>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</si>
  <si>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</si>
  <si>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</si>
  <si>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</si>
  <si>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</si>
  <si>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</si>
  <si>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</si>
  <si>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</si>
  <si>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</si>
  <si>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</si>
  <si>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</si>
  <si>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</si>
  <si>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</si>
  <si>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</si>
  <si>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</si>
  <si>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</si>
  <si>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</si>
  <si>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</si>
  <si>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</si>
  <si>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</si>
  <si>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</si>
  <si>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</si>
  <si>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</si>
  <si>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</si>
  <si>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</si>
  <si>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</si>
  <si>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</si>
  <si>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</si>
  <si>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</si>
  <si>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</si>
  <si>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</si>
  <si>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</si>
  <si>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</si>
  <si>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</si>
  <si>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</si>
  <si>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</si>
  <si>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</si>
  <si>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</si>
  <si>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</si>
  <si>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</si>
  <si>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</si>
  <si>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</si>
  <si>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</si>
  <si>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</si>
  <si>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</si>
  <si>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</si>
  <si>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</si>
  <si>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</si>
  <si>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</si>
  <si>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</si>
  <si>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</si>
  <si>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</si>
  <si>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</si>
  <si>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</si>
  <si>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</si>
  <si>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</si>
  <si>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</si>
  <si>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</si>
  <si>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</si>
  <si>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</si>
  <si>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</si>
  <si>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</si>
  <si>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</si>
  <si>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</si>
  <si>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</si>
  <si>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</si>
  <si>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</si>
  <si>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</si>
  <si>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</si>
  <si>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</si>
  <si>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</si>
  <si>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</si>
  <si>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</si>
  <si>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</si>
  <si>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</si>
  <si>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</si>
  <si>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</si>
  <si>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</si>
  <si>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</si>
  <si>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</si>
  <si>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</si>
  <si>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</si>
  <si>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</si>
  <si>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</si>
  <si>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</si>
  <si>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</si>
  <si>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</si>
  <si>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</si>
  <si>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</si>
  <si>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</si>
  <si>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</si>
  <si>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</si>
  <si>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</si>
  <si>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</si>
  <si>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</si>
  <si>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</si>
  <si>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</si>
  <si>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</si>
  <si>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</si>
  <si>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</si>
  <si>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</si>
  <si>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</si>
  <si>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</si>
  <si>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</si>
  <si>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</si>
  <si>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</si>
  <si>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</si>
  <si>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</si>
  <si>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</si>
  <si>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</si>
  <si>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</si>
  <si>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</si>
  <si>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</si>
  <si>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</si>
  <si>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</si>
  <si>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</si>
  <si>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</si>
  <si>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</si>
  <si>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</si>
  <si>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</si>
  <si>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</si>
  <si>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</si>
  <si>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</si>
  <si>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</si>
  <si>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</si>
  <si>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</si>
  <si>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</si>
  <si>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</si>
  <si>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</si>
  <si>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</si>
  <si>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</si>
  <si>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</si>
  <si>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</si>
  <si>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</si>
  <si>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</si>
  <si>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</si>
  <si>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</si>
  <si>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</si>
  <si>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</si>
  <si>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</si>
  <si>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</si>
  <si>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</si>
  <si>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</si>
  <si>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</si>
  <si>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</si>
  <si>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</si>
  <si>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</si>
  <si>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</si>
  <si>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</si>
  <si>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</si>
  <si>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</si>
  <si>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</si>
  <si>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</si>
  <si>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</si>
  <si>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</si>
  <si>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</si>
  <si>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</si>
  <si>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</si>
  <si>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</si>
  <si>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</si>
  <si>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</si>
  <si>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</si>
  <si>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</si>
  <si>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</si>
  <si>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</si>
  <si>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</si>
  <si>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</si>
  <si>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</si>
  <si>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</si>
  <si>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</si>
  <si>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</si>
  <si>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</si>
  <si>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</si>
  <si>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</si>
  <si>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</si>
  <si>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</si>
  <si>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</si>
  <si>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</si>
  <si>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</si>
  <si>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</si>
  <si>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</si>
  <si>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</si>
  <si>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</si>
  <si>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</si>
  <si>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</si>
  <si>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</si>
  <si>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</si>
  <si>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</si>
  <si>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</si>
  <si>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</si>
  <si>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</si>
  <si>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</si>
  <si>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</si>
  <si>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</si>
  <si>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</si>
  <si>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</si>
  <si>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</si>
  <si>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</si>
  <si>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</si>
  <si>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</si>
  <si>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</si>
  <si>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</si>
  <si>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</si>
  <si>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</si>
  <si>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</si>
  <si>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</si>
  <si>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</si>
  <si>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</si>
  <si>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</si>
  <si>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</si>
  <si>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</si>
  <si>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</si>
  <si>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</si>
  <si>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</si>
  <si>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</si>
  <si>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</si>
  <si>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</si>
  <si>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</si>
  <si>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</si>
  <si>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</si>
  <si>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</si>
  <si>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</si>
  <si>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</si>
  <si>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</si>
  <si>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</si>
  <si>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</si>
  <si>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</si>
  <si>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</si>
  <si>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</si>
  <si>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</si>
  <si>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</si>
  <si>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</si>
  <si>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</si>
  <si>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</si>
  <si>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</si>
  <si>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</si>
  <si>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</si>
  <si>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</si>
  <si>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</si>
  <si>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</si>
  <si>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</si>
  <si>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</si>
  <si>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</si>
  <si>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</si>
  <si>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</si>
  <si>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</si>
  <si>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</si>
  <si>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</si>
  <si>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</si>
  <si>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</si>
  <si>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</si>
  <si>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</si>
  <si>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</si>
  <si>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</si>
  <si>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</si>
  <si>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</si>
  <si>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</si>
  <si>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</si>
  <si>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</si>
  <si>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</si>
  <si>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</si>
  <si>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</si>
  <si>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</si>
  <si>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</si>
  <si>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</si>
  <si>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</si>
  <si>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</si>
  <si>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</si>
  <si>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</si>
  <si>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</si>
  <si>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</si>
  <si>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</si>
  <si>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</si>
  <si>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</si>
  <si>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</si>
  <si>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</si>
  <si>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</si>
  <si>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</si>
  <si>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</si>
  <si>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</si>
  <si>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</si>
  <si>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</si>
  <si>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</si>
  <si>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</si>
  <si>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</si>
  <si>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</si>
  <si>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</si>
  <si>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</si>
  <si>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</si>
  <si>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</si>
  <si>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</si>
  <si>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</si>
  <si>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</si>
  <si>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</si>
  <si>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</si>
  <si>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</si>
  <si>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</si>
  <si>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</si>
  <si>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</si>
  <si>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</si>
  <si>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</si>
  <si>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</si>
  <si>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</si>
  <si>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</si>
  <si>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</si>
  <si>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</si>
  <si>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</si>
  <si>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</si>
  <si>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</si>
  <si>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</si>
  <si>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</si>
  <si>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</si>
  <si>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</si>
  <si>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</si>
  <si>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</si>
  <si>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</si>
  <si>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</si>
  <si>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</si>
  <si>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</si>
  <si>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</si>
  <si>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</si>
  <si>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</si>
  <si>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</si>
  <si>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</si>
  <si>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</si>
  <si>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</si>
  <si>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</si>
  <si>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</si>
  <si>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</si>
  <si>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</si>
  <si>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</si>
  <si>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</si>
  <si>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</si>
  <si>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</si>
  <si>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</si>
  <si>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</si>
  <si>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</si>
  <si>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</si>
  <si>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</si>
  <si>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</si>
  <si>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</si>
  <si>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</si>
  <si>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</si>
  <si>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</si>
  <si>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</si>
  <si>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</si>
  <si>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</si>
  <si>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</si>
  <si>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</si>
  <si>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</si>
  <si>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</si>
  <si>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</si>
  <si>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</si>
  <si>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</si>
  <si>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</si>
  <si>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</si>
  <si>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</si>
  <si>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</si>
  <si>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</si>
  <si>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</si>
  <si>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</si>
  <si>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</si>
  <si>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</si>
  <si>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</si>
  <si>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</si>
  <si>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</si>
  <si>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</si>
  <si>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</si>
  <si>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</si>
  <si>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</si>
  <si>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</si>
  <si>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</si>
  <si>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</si>
  <si>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</si>
  <si>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</si>
  <si>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</si>
  <si>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</si>
  <si>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</si>
  <si>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</si>
  <si>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</si>
  <si>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</si>
  <si>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</si>
  <si>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</si>
  <si>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</si>
  <si>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</si>
  <si>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</si>
  <si>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</si>
  <si>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</si>
  <si>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</si>
  <si>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</si>
  <si>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</si>
  <si>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</si>
  <si>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</si>
  <si>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</si>
  <si>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</si>
  <si>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</si>
  <si>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</si>
  <si>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</si>
  <si>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</si>
  <si>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</si>
  <si>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</si>
  <si>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</si>
  <si>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</si>
  <si>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</si>
  <si>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</si>
  <si>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</si>
  <si>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</si>
  <si>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</si>
  <si>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</si>
  <si>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</si>
  <si>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</si>
  <si>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</si>
  <si>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</si>
  <si>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</si>
  <si>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</si>
  <si>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</si>
  <si>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</si>
  <si>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</si>
  <si>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</si>
  <si>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</si>
  <si>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</si>
  <si>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</si>
  <si>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</si>
  <si>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</si>
  <si>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</si>
  <si>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</si>
  <si>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</si>
  <si>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</si>
  <si>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</si>
  <si>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</si>
  <si>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</si>
  <si>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</si>
  <si>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</si>
  <si>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</si>
  <si>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</si>
  <si>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</si>
  <si>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</si>
  <si>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</si>
  <si>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</si>
  <si>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</si>
  <si>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</si>
  <si>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</si>
  <si>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</si>
  <si>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</si>
  <si>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</si>
  <si>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</si>
  <si>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</si>
  <si>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</si>
  <si>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</si>
  <si>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</si>
  <si>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</si>
  <si>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</si>
  <si>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</si>
  <si>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</si>
  <si>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</si>
  <si>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</si>
  <si>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</si>
  <si>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</si>
  <si>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</si>
  <si>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</si>
  <si>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</si>
  <si>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</si>
  <si>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</si>
  <si>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</si>
  <si>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</si>
  <si>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</si>
  <si>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</si>
  <si>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</si>
  <si>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</si>
  <si>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</si>
  <si>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</si>
  <si>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</si>
  <si>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</si>
  <si>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</si>
  <si>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</si>
  <si>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</si>
  <si>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</si>
  <si>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</si>
  <si>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</si>
  <si>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</si>
  <si>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</si>
  <si>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</si>
  <si>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</si>
  <si>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</si>
  <si>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</si>
  <si>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</si>
  <si>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</si>
  <si>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</si>
  <si>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</si>
  <si>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</si>
  <si>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</si>
  <si>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</si>
  <si>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</si>
  <si>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</si>
  <si>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</si>
  <si>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</si>
  <si>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</si>
  <si>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</si>
  <si>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</si>
  <si>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</si>
  <si>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</si>
  <si>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</si>
  <si>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</si>
  <si>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</si>
  <si>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</si>
  <si>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</si>
  <si>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</si>
  <si>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</si>
  <si>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</si>
  <si>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</si>
  <si>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</si>
  <si>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</si>
  <si>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</si>
  <si>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</si>
  <si>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</si>
  <si>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</si>
  <si>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</si>
  <si>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</si>
  <si>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</si>
  <si>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</si>
  <si>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</si>
  <si>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</si>
  <si>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</si>
  <si>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</si>
  <si>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</si>
  <si>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</si>
  <si>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</si>
  <si>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</si>
  <si>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</si>
  <si>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</si>
  <si>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</si>
  <si>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</si>
  <si>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</si>
  <si>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</si>
  <si>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</si>
  <si>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</si>
  <si>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</si>
  <si>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</si>
  <si>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</si>
  <si>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</si>
  <si>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</si>
  <si>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</si>
  <si>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</si>
  <si>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</si>
  <si>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</si>
  <si>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</si>
  <si>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</si>
  <si>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</si>
  <si>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</si>
  <si>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</si>
  <si>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</si>
  <si>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</si>
  <si>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</si>
  <si>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</si>
  <si>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</si>
  <si>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</si>
  <si>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</si>
  <si>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</si>
  <si>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</si>
  <si>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</si>
  <si>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</si>
  <si>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</si>
  <si>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</si>
  <si>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</si>
  <si>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</si>
  <si>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</si>
  <si>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</si>
  <si>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</si>
  <si>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</si>
  <si>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</si>
  <si>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</si>
  <si>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</si>
  <si>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</si>
  <si>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</si>
  <si>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</si>
  <si>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</si>
  <si>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</si>
  <si>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</si>
  <si>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</si>
  <si>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</si>
  <si>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</si>
  <si>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</si>
  <si>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</si>
  <si>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</si>
  <si>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</si>
  <si>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</si>
  <si>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</si>
  <si>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</si>
  <si>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</si>
  <si>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</si>
  <si>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</si>
  <si>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</si>
  <si>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</si>
  <si>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</si>
  <si>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</si>
  <si>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</si>
  <si>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</si>
  <si>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</si>
  <si>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</si>
  <si>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</si>
  <si>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</si>
  <si>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</si>
  <si>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</si>
  <si>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</si>
  <si>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</si>
  <si>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</si>
  <si>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</si>
  <si>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</si>
  <si>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</si>
  <si>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</si>
  <si>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</si>
  <si>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</si>
  <si>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</si>
  <si>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</si>
  <si>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</si>
  <si>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</si>
  <si>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</si>
  <si>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</si>
  <si>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</si>
  <si>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</si>
  <si>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</si>
  <si>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</si>
  <si>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</si>
  <si>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</si>
  <si>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</si>
  <si>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</si>
  <si>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</si>
  <si>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</si>
  <si>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</si>
  <si>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</si>
  <si>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</si>
  <si>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</si>
  <si>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</si>
  <si>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</si>
  <si>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</si>
  <si>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</si>
  <si>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</si>
  <si>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</si>
  <si>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</si>
  <si>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</si>
  <si>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</si>
  <si>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</si>
  <si>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</si>
  <si>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</si>
  <si>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</si>
  <si>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</si>
  <si>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</si>
  <si>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</si>
  <si>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</si>
  <si>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</si>
  <si>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</si>
  <si>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</si>
  <si>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</si>
  <si>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</si>
  <si>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</si>
  <si>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</si>
  <si>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</si>
  <si>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</si>
  <si>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</si>
  <si>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</si>
  <si>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</si>
  <si>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</si>
  <si>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</si>
  <si>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</si>
  <si>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</si>
  <si>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</si>
  <si>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</si>
  <si>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</si>
  <si>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</si>
  <si>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</si>
  <si>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</si>
  <si>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</si>
  <si>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</si>
  <si>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</si>
  <si>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</si>
  <si>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</si>
  <si>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</si>
  <si>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</si>
  <si>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</si>
  <si>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</si>
  <si>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</si>
  <si>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</si>
  <si>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</si>
  <si>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</si>
  <si>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</si>
  <si>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</si>
  <si>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</si>
  <si>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</si>
  <si>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</si>
  <si>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</si>
  <si>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</si>
  <si>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</si>
  <si>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</si>
  <si>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</si>
  <si>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</si>
  <si>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</si>
  <si>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</si>
  <si>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</si>
  <si>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</si>
  <si>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</si>
  <si>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</si>
  <si>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</si>
  <si>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</si>
  <si>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</si>
  <si>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</si>
  <si>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</si>
  <si>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</si>
  <si>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</si>
  <si>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</si>
  <si>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</si>
  <si>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</si>
  <si>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</si>
  <si>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</si>
  <si>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</si>
  <si>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</si>
  <si>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</si>
  <si>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</si>
  <si>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</si>
  <si>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</si>
  <si>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</si>
  <si>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</si>
  <si>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</si>
  <si>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</si>
  <si>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</si>
  <si>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</si>
  <si>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</si>
  <si>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</si>
  <si>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</si>
  <si>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</si>
  <si>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</si>
  <si>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</si>
  <si>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</si>
  <si>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</si>
  <si>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</si>
  <si>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</si>
  <si>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</si>
  <si>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</si>
  <si>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</si>
  <si>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</si>
  <si>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</si>
  <si>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</si>
  <si>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</si>
  <si>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</si>
  <si>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</si>
  <si>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</si>
  <si>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</si>
  <si>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</si>
  <si>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</si>
  <si>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</si>
  <si>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</si>
  <si>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</si>
  <si>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</si>
  <si>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</si>
  <si>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</si>
  <si>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</si>
  <si>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</si>
  <si>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</si>
  <si>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</si>
  <si>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</si>
  <si>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</si>
  <si>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</si>
  <si>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</si>
  <si>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</si>
  <si>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</si>
  <si>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</si>
  <si>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</si>
  <si>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</si>
  <si>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</si>
  <si>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</si>
  <si>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</si>
  <si>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</si>
  <si>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</si>
  <si>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</si>
  <si>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</si>
  <si>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</si>
  <si>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</si>
  <si>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</si>
  <si>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</si>
  <si>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</si>
  <si>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</si>
  <si>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</si>
  <si>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</si>
  <si>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</si>
  <si>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</si>
  <si>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</si>
  <si>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</si>
  <si>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</si>
  <si>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</si>
  <si>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</si>
  <si>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</si>
  <si>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</si>
  <si>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</si>
  <si>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</si>
  <si>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</si>
  <si>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</si>
  <si>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</si>
  <si>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</si>
  <si>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</si>
  <si>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</si>
  <si>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</si>
  <si>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</si>
  <si>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</si>
  <si>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</si>
  <si>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</si>
  <si>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</si>
  <si>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</si>
  <si>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</si>
  <si>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</si>
  <si>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</si>
  <si>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</si>
  <si>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</si>
  <si>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</si>
  <si>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</si>
  <si>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</si>
  <si>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</si>
  <si>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</si>
  <si>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</si>
  <si>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</si>
  <si>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</si>
  <si>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</si>
  <si>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</si>
  <si>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</si>
  <si>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</si>
  <si>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</si>
  <si>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</si>
  <si>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</si>
  <si>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</si>
  <si>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</si>
  <si>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</si>
  <si>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</si>
  <si>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</si>
  <si>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</si>
  <si>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</si>
  <si>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</si>
  <si>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</si>
  <si>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</si>
  <si>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</si>
  <si>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</si>
  <si>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</si>
  <si>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</si>
  <si>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</si>
  <si>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</si>
  <si>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</si>
  <si>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</si>
  <si>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</si>
  <si>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</si>
  <si>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</si>
  <si>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</si>
  <si>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</si>
  <si>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</si>
  <si>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</si>
  <si>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</si>
  <si>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</si>
  <si>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</si>
  <si>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</si>
  <si>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</si>
  <si>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</si>
  <si>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</si>
  <si>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</si>
  <si>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</si>
  <si>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</si>
  <si>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</si>
  <si>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</si>
  <si>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</si>
  <si>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</si>
  <si>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</si>
  <si>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</si>
  <si>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</si>
  <si>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</si>
  <si>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</si>
  <si>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</si>
  <si>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</si>
  <si>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</si>
  <si>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</si>
  <si>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</si>
  <si>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</si>
  <si>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</si>
  <si>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</si>
  <si>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</si>
  <si>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</si>
  <si>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</si>
  <si>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</si>
  <si>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</si>
  <si>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</si>
  <si>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</si>
  <si>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</si>
  <si>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</si>
  <si>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</si>
  <si>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</si>
  <si>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</si>
  <si>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</si>
  <si>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</si>
  <si>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</si>
  <si>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</si>
  <si>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</si>
  <si>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</si>
  <si>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</si>
  <si>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</si>
  <si>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</si>
  <si>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</si>
  <si>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</si>
  <si>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</si>
  <si>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</si>
  <si>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</si>
  <si>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</si>
  <si>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</si>
  <si>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</si>
  <si>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</si>
  <si>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</si>
  <si>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</si>
  <si>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</si>
  <si>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</si>
  <si>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</si>
  <si>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</si>
  <si>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</si>
  <si>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</si>
  <si>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</si>
  <si>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</si>
  <si>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</si>
  <si>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</si>
  <si>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</si>
  <si>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</si>
  <si>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</si>
  <si>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</si>
  <si>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</si>
  <si>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</si>
  <si>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</si>
  <si>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</si>
  <si>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</si>
  <si>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</si>
  <si>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</si>
  <si>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</si>
  <si>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</si>
  <si>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</si>
  <si>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</si>
  <si>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</si>
  <si>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</si>
  <si>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</si>
  <si>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</si>
  <si>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</si>
  <si>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</si>
  <si>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</si>
  <si>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</si>
  <si>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</si>
  <si>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</si>
  <si>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</si>
  <si>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</si>
  <si>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</si>
  <si>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</si>
  <si>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</si>
  <si>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</si>
  <si>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</si>
  <si>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</si>
  <si>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</si>
  <si>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</si>
  <si>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</si>
  <si>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</si>
  <si>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</si>
  <si>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</si>
  <si>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</si>
  <si>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</si>
  <si>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</si>
  <si>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</si>
  <si>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</si>
  <si>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</si>
  <si>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</si>
  <si>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</si>
  <si>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</si>
  <si>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</si>
  <si>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</si>
  <si>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</si>
  <si>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</si>
  <si>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</si>
  <si>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</si>
  <si>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</si>
  <si>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</si>
  <si>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</si>
  <si>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</si>
  <si>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</si>
  <si>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</si>
  <si>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</si>
  <si>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</si>
  <si>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</si>
  <si>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</si>
  <si>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</si>
  <si>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</si>
  <si>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</si>
  <si>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</si>
  <si>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</si>
  <si>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</si>
  <si>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</si>
  <si>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</si>
  <si>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</si>
  <si>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</si>
  <si>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</si>
  <si>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</si>
  <si>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</si>
  <si>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</si>
  <si>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</si>
  <si>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</si>
  <si>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</si>
  <si>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</si>
  <si>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</si>
  <si>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</si>
  <si>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</si>
  <si>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</si>
  <si>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</si>
  <si>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</si>
  <si>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</si>
  <si>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</si>
  <si>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</si>
  <si>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</si>
  <si>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</si>
  <si>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</si>
  <si>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</si>
  <si>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</si>
  <si>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</si>
  <si>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</si>
  <si>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</si>
  <si>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</si>
  <si>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</si>
  <si>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</si>
  <si>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</si>
  <si>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</si>
  <si>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</si>
  <si>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</si>
  <si>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</si>
  <si>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</si>
  <si>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</si>
  <si>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</si>
  <si>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</si>
  <si>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</si>
  <si>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</si>
  <si>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</si>
  <si>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</si>
  <si>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</si>
  <si>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</si>
  <si>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</si>
  <si>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</si>
  <si>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</si>
  <si>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</si>
  <si>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</si>
  <si>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</si>
  <si>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</si>
  <si>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</si>
  <si>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</si>
  <si>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</si>
  <si>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</si>
  <si>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</si>
  <si>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</si>
  <si>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</si>
  <si>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</si>
  <si>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</si>
  <si>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</si>
  <si>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</si>
  <si>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</si>
  <si>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</si>
  <si>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</si>
  <si>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</si>
  <si>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</si>
  <si>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</si>
  <si>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</si>
  <si>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</si>
  <si>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</si>
  <si>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</si>
  <si>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</si>
  <si>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</si>
  <si>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</si>
  <si>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</si>
  <si>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</si>
  <si>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</si>
  <si>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</si>
  <si>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</si>
  <si>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</si>
  <si>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</si>
  <si>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</si>
  <si>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</si>
  <si>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</si>
  <si>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</si>
  <si>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</si>
  <si>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</si>
  <si>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</si>
  <si>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</si>
  <si>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</si>
  <si>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</si>
  <si>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</si>
  <si>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</si>
  <si>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</si>
  <si>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</si>
  <si>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</si>
  <si>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</si>
  <si>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</si>
  <si>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</si>
  <si>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</si>
  <si>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</si>
  <si>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</si>
  <si>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</si>
  <si>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</si>
  <si>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</si>
  <si>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</si>
  <si>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</si>
  <si>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</si>
  <si>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</si>
  <si>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</si>
  <si>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</si>
  <si>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</si>
  <si>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</si>
  <si>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</si>
  <si>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</si>
  <si>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</si>
  <si>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</si>
  <si>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</si>
  <si>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</si>
  <si>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</si>
  <si>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</si>
  <si>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</si>
  <si>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</si>
  <si>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</si>
  <si>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</si>
  <si>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</si>
  <si>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</si>
  <si>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</si>
  <si>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</si>
  <si>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</si>
  <si>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</si>
  <si>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</si>
  <si>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</si>
  <si>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</si>
  <si>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</si>
  <si>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</si>
  <si>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</si>
  <si>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</si>
  <si>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</si>
  <si>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</si>
  <si>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</si>
  <si>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</si>
  <si>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</si>
  <si>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</si>
  <si>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</si>
  <si>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</si>
  <si>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</si>
  <si>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</si>
  <si>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</si>
  <si>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</si>
  <si>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</si>
  <si>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</si>
  <si>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</si>
  <si>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</si>
  <si>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</si>
  <si>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</si>
  <si>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</si>
  <si>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</si>
  <si>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</si>
  <si>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</si>
  <si>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</si>
  <si>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</si>
  <si>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</si>
  <si>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</si>
  <si>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</si>
  <si>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</si>
  <si>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</si>
  <si>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</si>
  <si>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</si>
  <si>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</si>
  <si>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</si>
  <si>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</si>
  <si>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</si>
  <si>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</si>
  <si>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</si>
  <si>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</si>
  <si>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</si>
  <si>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</si>
  <si>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</si>
  <si>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</si>
  <si>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</si>
  <si>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</si>
  <si>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</si>
  <si>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</si>
  <si>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</si>
  <si>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</si>
  <si>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</si>
  <si>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</si>
  <si>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</si>
  <si>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</si>
  <si>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</si>
  <si>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</si>
  <si>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</si>
  <si>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</si>
  <si>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</si>
  <si>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</si>
  <si>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</si>
  <si>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</si>
  <si>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</si>
  <si>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</si>
  <si>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</si>
  <si>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</si>
  <si>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</si>
  <si>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</si>
  <si>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</si>
  <si>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</si>
  <si>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</si>
  <si>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</si>
  <si>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</si>
  <si>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</si>
  <si>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</si>
  <si>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</si>
  <si>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</si>
  <si>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</si>
  <si>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</si>
  <si>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</si>
  <si>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</si>
  <si>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</si>
  <si>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</si>
  <si>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</si>
  <si>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</si>
  <si>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</si>
  <si>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</si>
  <si>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</si>
  <si>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</si>
  <si>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</si>
  <si>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</si>
  <si>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</si>
  <si>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</si>
  <si>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</si>
  <si>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</si>
  <si>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</si>
  <si>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</si>
  <si>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</si>
  <si>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</si>
  <si>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</si>
  <si>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</si>
  <si>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</si>
  <si>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</si>
  <si>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</si>
  <si>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</si>
  <si>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</si>
  <si>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</si>
  <si>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</si>
  <si>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</si>
  <si>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</si>
  <si>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</si>
  <si>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</si>
  <si>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</si>
  <si>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</si>
  <si>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</si>
  <si>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</si>
  <si>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</si>
  <si>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</si>
  <si>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</si>
  <si>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</si>
  <si>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</si>
  <si>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</si>
  <si>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</si>
  <si>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</si>
  <si>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</si>
  <si>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</si>
  <si>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</si>
  <si>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</si>
  <si>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</si>
  <si>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</si>
  <si>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</si>
  <si>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</si>
  <si>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</si>
  <si>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</si>
  <si>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</si>
  <si>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</si>
  <si>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</si>
  <si>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</si>
  <si>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</si>
  <si>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</si>
  <si>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</si>
  <si>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</si>
  <si>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</si>
  <si>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</si>
  <si>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</si>
  <si>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</si>
  <si>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</si>
  <si>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</si>
  <si>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</si>
  <si>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</si>
  <si>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</si>
  <si>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</si>
  <si>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</si>
  <si>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</si>
  <si>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</si>
  <si>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</si>
  <si>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</si>
  <si>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</si>
  <si>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</si>
  <si>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</si>
  <si>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</si>
  <si>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</si>
  <si>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</si>
  <si>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</si>
  <si>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</si>
  <si>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</si>
  <si>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</si>
  <si>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</si>
  <si>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</si>
  <si>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</si>
  <si>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</si>
  <si>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</si>
  <si>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</si>
  <si>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</si>
  <si>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</si>
  <si>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</si>
  <si>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</si>
  <si>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</si>
  <si>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</si>
  <si>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</si>
  <si>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</si>
  <si>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</si>
  <si>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</si>
  <si>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</si>
  <si>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</si>
  <si>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</si>
  <si>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</si>
  <si>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</si>
  <si>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</si>
  <si>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</si>
  <si>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</si>
  <si>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</si>
  <si>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</si>
  <si>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</si>
  <si>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</si>
  <si>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</si>
  <si>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</si>
  <si>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</si>
  <si>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</si>
  <si>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</si>
  <si>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</si>
  <si>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</si>
  <si>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</si>
  <si>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</si>
  <si>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</si>
  <si>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</si>
  <si>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</si>
  <si>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</si>
  <si>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</si>
  <si>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</si>
  <si>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</si>
  <si>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</si>
  <si>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</si>
  <si>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</si>
  <si>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</si>
  <si>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</si>
  <si>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</si>
  <si>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</si>
  <si>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</si>
  <si>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</si>
  <si>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</si>
  <si>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</si>
  <si>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</si>
  <si>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</si>
  <si>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</si>
  <si>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</si>
  <si>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</si>
  <si>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</si>
  <si>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</si>
  <si>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</si>
  <si>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</si>
  <si>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</si>
  <si>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</si>
  <si>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</si>
  <si>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</si>
  <si>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</si>
  <si>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</si>
  <si>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</si>
  <si>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</si>
  <si>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</si>
  <si>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</si>
  <si>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</si>
  <si>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</si>
  <si>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</si>
  <si>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</si>
  <si>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</si>
  <si>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</si>
  <si>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</si>
  <si>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</si>
  <si>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</si>
  <si>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</si>
  <si>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</si>
  <si>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</si>
  <si>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</si>
  <si>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</si>
  <si>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</si>
  <si>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</si>
  <si>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</si>
  <si>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</si>
  <si>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</si>
  <si>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</si>
  <si>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</si>
  <si>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</si>
  <si>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</si>
  <si>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</si>
  <si>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</si>
  <si>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</si>
  <si>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</si>
  <si>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</si>
  <si>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</si>
  <si>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</si>
  <si>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</si>
  <si>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</si>
  <si>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</si>
  <si>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</si>
  <si>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</si>
  <si>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</si>
  <si>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</si>
  <si>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</si>
  <si>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</si>
  <si>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</si>
  <si>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</si>
  <si>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</si>
  <si>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</si>
  <si>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</si>
  <si>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</si>
  <si>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</si>
  <si>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</si>
  <si>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</si>
  <si>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</si>
  <si>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</si>
  <si>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</si>
  <si>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</si>
  <si>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</si>
  <si>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</si>
  <si>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</si>
  <si>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</si>
  <si>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</si>
  <si>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</si>
  <si>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</si>
  <si>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</si>
  <si>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</si>
  <si>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</si>
  <si>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</si>
  <si>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</si>
  <si>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</si>
  <si>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</si>
  <si>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</si>
  <si>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</si>
  <si>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</si>
  <si>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</si>
  <si>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</si>
  <si>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</si>
  <si>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</si>
  <si>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</si>
  <si>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</si>
  <si>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</si>
  <si>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</si>
  <si>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</si>
  <si>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</si>
  <si>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</si>
  <si>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</si>
  <si>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</si>
  <si>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</si>
  <si>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</si>
  <si>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</si>
  <si>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</si>
  <si>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</si>
  <si>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</si>
  <si>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</si>
  <si>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</si>
  <si>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</si>
  <si>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</si>
  <si>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</si>
  <si>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</si>
  <si>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</si>
  <si>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</si>
  <si>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</si>
  <si>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</si>
  <si>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</si>
  <si>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</si>
  <si>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</si>
  <si>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</si>
  <si>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</si>
  <si>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</si>
  <si>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</si>
  <si>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</si>
  <si>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</si>
  <si>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</si>
  <si>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</si>
  <si>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</si>
  <si>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</si>
  <si>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</si>
  <si>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</si>
  <si>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</si>
  <si>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</si>
  <si>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</si>
  <si>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</si>
  <si>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</si>
  <si>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</si>
  <si>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</si>
  <si>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</si>
  <si>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</si>
  <si>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</si>
  <si>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</si>
  <si>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</si>
  <si>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</si>
  <si>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</si>
  <si>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</si>
  <si>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</si>
  <si>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</si>
  <si>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</si>
  <si>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</si>
  <si>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</si>
  <si>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</si>
  <si>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</si>
  <si>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</si>
  <si>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</si>
  <si>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</si>
  <si>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</si>
  <si>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</si>
  <si>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</si>
  <si>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</si>
  <si>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</si>
  <si>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</si>
  <si>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</si>
  <si>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</si>
  <si>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</si>
  <si>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</si>
  <si>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</si>
  <si>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</si>
  <si>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</si>
  <si>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</si>
  <si>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</si>
  <si>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</si>
  <si>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</si>
  <si>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</si>
  <si>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</si>
  <si>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</si>
  <si>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</si>
  <si>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</si>
  <si>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</si>
  <si>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</si>
  <si>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</si>
  <si>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</si>
  <si>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</si>
  <si>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</si>
  <si>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</si>
  <si>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</si>
  <si>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</si>
  <si>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</si>
  <si>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</si>
  <si>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</si>
  <si>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</si>
  <si>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</si>
  <si>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</si>
  <si>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</si>
  <si>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</si>
  <si>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</si>
  <si>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</si>
  <si>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</si>
  <si>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</si>
  <si>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</si>
  <si>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</si>
  <si>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</si>
  <si>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</si>
  <si>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</si>
  <si>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</si>
  <si>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</si>
  <si>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</si>
  <si>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</si>
  <si>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</si>
  <si>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</si>
  <si>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</si>
  <si>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</si>
  <si>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</si>
  <si>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</si>
  <si>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</si>
  <si>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</si>
  <si>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</si>
  <si>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</si>
  <si>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</si>
  <si>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</si>
  <si>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</si>
  <si>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</si>
  <si>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</si>
  <si>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</si>
  <si>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</si>
  <si>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</si>
  <si>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</si>
  <si>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</si>
  <si>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</si>
  <si>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</si>
  <si>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</si>
  <si>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</si>
  <si>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</si>
  <si>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</si>
  <si>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</si>
  <si>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</si>
  <si>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</si>
  <si>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</si>
  <si>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</si>
  <si>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</si>
  <si>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</si>
  <si>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</si>
  <si>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</si>
  <si>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</si>
  <si>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</si>
  <si>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</si>
  <si>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</si>
  <si>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</si>
  <si>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</si>
  <si>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</si>
  <si>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</si>
  <si>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</si>
  <si>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</si>
  <si>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</si>
  <si>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</si>
  <si>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</si>
  <si>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</si>
  <si>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</si>
  <si>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</si>
  <si>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</si>
  <si>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</si>
  <si>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</si>
  <si>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</si>
  <si>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</si>
  <si>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</si>
  <si>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</si>
  <si>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</si>
  <si>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</si>
  <si>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</si>
  <si>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</si>
  <si>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</si>
  <si>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</si>
  <si>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</si>
  <si>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</si>
  <si>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</si>
  <si>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</si>
  <si>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</si>
  <si>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</si>
  <si>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</si>
  <si>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</si>
  <si>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</si>
  <si>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</si>
  <si>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</si>
  <si>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</si>
  <si>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</si>
  <si>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</si>
  <si>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</si>
  <si>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</si>
  <si>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</si>
  <si>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</si>
  <si>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</si>
  <si>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</si>
  <si>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</si>
  <si>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</si>
  <si>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</si>
  <si>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</si>
  <si>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</si>
  <si>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</si>
  <si>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</si>
  <si>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</si>
  <si>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</si>
  <si>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</si>
  <si>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</si>
  <si>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</si>
  <si>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</si>
  <si>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</si>
  <si>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</si>
  <si>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</si>
  <si>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</si>
  <si>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</si>
  <si>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</si>
  <si>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</si>
  <si>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</si>
  <si>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</si>
  <si>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</si>
  <si>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</si>
  <si>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</si>
  <si>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</si>
  <si>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</si>
  <si>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</si>
  <si>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</si>
  <si>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</si>
  <si>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</si>
  <si>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</si>
  <si>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</si>
  <si>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</si>
  <si>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</si>
  <si>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</si>
  <si>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</si>
  <si>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</si>
  <si>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</si>
  <si>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</si>
  <si>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</si>
  <si>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</si>
  <si>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</si>
  <si>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</si>
  <si>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</si>
  <si>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</si>
  <si>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</si>
  <si>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</si>
  <si>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</si>
  <si>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</si>
  <si>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</si>
  <si>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</si>
  <si>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</si>
  <si>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</si>
  <si>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</si>
  <si>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</si>
  <si>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</si>
  <si>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</si>
  <si>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</si>
  <si>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</si>
  <si>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</si>
  <si>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</si>
  <si>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</si>
  <si>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</si>
  <si>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</si>
  <si>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</si>
  <si>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</si>
  <si>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</si>
  <si>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</si>
  <si>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</si>
  <si>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</si>
  <si>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</si>
  <si>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</si>
  <si>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</si>
  <si>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</si>
  <si>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</si>
  <si>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</si>
  <si>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</si>
  <si>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</si>
  <si>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</si>
  <si>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</si>
  <si>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</si>
  <si>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</si>
  <si>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</si>
  <si>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</si>
  <si>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</si>
  <si>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</si>
  <si>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</si>
  <si>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</si>
  <si>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</si>
  <si>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</si>
  <si>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</si>
  <si>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</si>
  <si>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</si>
  <si>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</si>
  <si>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</si>
  <si>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</si>
  <si>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</si>
  <si>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</si>
  <si>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</si>
  <si>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</si>
  <si>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</si>
  <si>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</si>
  <si>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</si>
  <si>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</si>
  <si>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</si>
  <si>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</si>
  <si>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</si>
  <si>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</si>
  <si>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</si>
  <si>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</si>
  <si>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</si>
  <si>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</si>
  <si>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</si>
  <si>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</si>
  <si>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</si>
  <si>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</si>
  <si>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</si>
  <si>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</si>
  <si>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</si>
  <si>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</si>
  <si>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</si>
  <si>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</si>
  <si>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</si>
  <si>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</si>
  <si>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</si>
  <si>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</si>
  <si>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</si>
  <si>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</si>
  <si>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</si>
  <si>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</si>
  <si>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</si>
  <si>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</si>
  <si>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</si>
  <si>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</si>
  <si>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</si>
  <si>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</si>
  <si>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</si>
  <si>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</si>
  <si>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</si>
  <si>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</si>
  <si>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</si>
  <si>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</si>
  <si>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</si>
  <si>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</si>
  <si>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</si>
  <si>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</si>
  <si>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</si>
  <si>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</si>
  <si>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</si>
  <si>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</si>
  <si>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</si>
  <si>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</si>
  <si>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</si>
  <si>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</si>
  <si>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</si>
  <si>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</si>
  <si>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</si>
  <si>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</si>
  <si>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</si>
  <si>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</si>
  <si>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</si>
  <si>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</si>
  <si>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</si>
  <si>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</si>
  <si>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</si>
  <si>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</si>
  <si>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</si>
  <si>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</si>
  <si>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</si>
  <si>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</si>
  <si>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</si>
  <si>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</si>
  <si>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</si>
  <si>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</si>
  <si>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</si>
  <si>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</si>
  <si>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</si>
  <si>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</si>
  <si>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</si>
  <si>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</si>
  <si>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</si>
  <si>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</si>
  <si>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</si>
  <si>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</si>
  <si>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</si>
  <si>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</si>
  <si>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</si>
  <si>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</si>
  <si>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</si>
  <si>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</si>
  <si>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</si>
  <si>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</si>
  <si>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</si>
  <si>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</si>
  <si>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</si>
  <si>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</si>
  <si>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</si>
  <si>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</si>
  <si>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</si>
  <si>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</si>
  <si>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</si>
  <si>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</si>
  <si>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</si>
  <si>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</si>
  <si>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</si>
  <si>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</si>
  <si>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</si>
  <si>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</si>
  <si>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</si>
  <si>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</si>
  <si>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</si>
  <si>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</si>
  <si>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</si>
  <si>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</si>
  <si>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</si>
  <si>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</si>
  <si>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</si>
  <si>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</si>
  <si>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</si>
  <si>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</si>
  <si>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</si>
  <si>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</si>
  <si>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</si>
  <si>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</si>
  <si>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</si>
  <si>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</si>
  <si>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</si>
  <si>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</si>
  <si>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</si>
  <si>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</si>
  <si>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</si>
  <si>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</si>
  <si>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</si>
  <si>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</si>
  <si>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</si>
  <si>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</si>
  <si>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</si>
  <si>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</si>
  <si>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</si>
  <si>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</si>
  <si>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</si>
  <si>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</si>
  <si>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</si>
  <si>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</si>
  <si>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</si>
  <si>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</si>
  <si>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</si>
  <si>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</si>
  <si>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</si>
  <si>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</si>
  <si>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</si>
  <si>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</si>
  <si>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</si>
  <si>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</si>
  <si>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</si>
  <si>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</si>
  <si>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</si>
  <si>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</si>
  <si>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</si>
  <si>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</si>
  <si>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</si>
  <si>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</si>
  <si>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</si>
  <si>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</si>
  <si>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</si>
  <si>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</si>
  <si>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</si>
  <si>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</si>
  <si>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</si>
  <si>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</si>
  <si>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</si>
  <si>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</si>
  <si>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</si>
  <si>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</si>
  <si>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</si>
  <si>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</si>
  <si>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</si>
  <si>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</si>
  <si>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</si>
  <si>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</si>
  <si>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</si>
  <si>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</si>
  <si>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</si>
  <si>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</si>
  <si>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</si>
  <si>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</si>
  <si>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</si>
  <si>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</si>
  <si>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</si>
  <si>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</si>
  <si>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</si>
  <si>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</si>
  <si>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</si>
  <si>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</si>
  <si>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</si>
  <si>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</si>
  <si>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</si>
  <si>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</si>
  <si>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</si>
  <si>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</si>
  <si>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</si>
  <si>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</si>
  <si>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</si>
  <si>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</si>
  <si>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</si>
  <si>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</si>
  <si>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</si>
  <si>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</si>
  <si>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</si>
  <si>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</si>
  <si>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</si>
  <si>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</si>
  <si>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</si>
  <si>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</si>
  <si>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</si>
  <si>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</si>
  <si>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</si>
  <si>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</si>
  <si>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</si>
  <si>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</si>
  <si>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</si>
  <si>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</si>
  <si>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</si>
  <si>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</si>
  <si>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</si>
  <si>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</si>
  <si>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</si>
  <si>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</si>
  <si>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</si>
  <si>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</si>
  <si>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</si>
  <si>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</si>
  <si>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</si>
  <si>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</si>
  <si>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</si>
  <si>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</si>
  <si>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</si>
  <si>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</si>
  <si>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</si>
  <si>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</si>
  <si>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</si>
  <si>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</si>
  <si>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</si>
  <si>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</si>
  <si>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</si>
  <si>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</si>
  <si>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</si>
  <si>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</si>
  <si>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</si>
  <si>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</si>
  <si>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</si>
  <si>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</si>
  <si>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</si>
  <si>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</si>
  <si>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</si>
  <si>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</si>
  <si>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</si>
  <si>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</si>
  <si>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</si>
  <si>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</si>
  <si>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</si>
  <si>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</si>
  <si>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</si>
  <si>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</si>
  <si>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</si>
  <si>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</si>
  <si>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</si>
  <si>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</si>
  <si>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</si>
  <si>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</si>
  <si>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</si>
  <si>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</si>
  <si>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</si>
  <si>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</si>
  <si>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</si>
  <si>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</si>
  <si>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</si>
  <si>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</si>
  <si>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</si>
  <si>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</si>
  <si>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</si>
  <si>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</si>
  <si>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</si>
  <si>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</si>
  <si>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</si>
  <si>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</si>
  <si>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</si>
  <si>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</si>
  <si>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</si>
  <si>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</si>
  <si>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</si>
  <si>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</si>
  <si>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</si>
  <si>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</si>
  <si>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</si>
  <si>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</si>
  <si>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</si>
  <si>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</si>
  <si>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</si>
  <si>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</si>
  <si>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</si>
  <si>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</si>
  <si>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</si>
  <si>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</si>
  <si>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</si>
  <si>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</si>
  <si>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</si>
  <si>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</si>
  <si>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</si>
  <si>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</si>
  <si>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</si>
  <si>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</si>
  <si>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</si>
  <si>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</si>
  <si>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</si>
  <si>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</si>
  <si>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</si>
  <si>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</si>
  <si>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</si>
  <si>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</si>
  <si>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</si>
  <si>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</si>
  <si>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</si>
  <si>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</si>
  <si>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</si>
  <si>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</si>
  <si>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</si>
  <si>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</si>
  <si>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</si>
  <si>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</si>
  <si>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</si>
  <si>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</si>
  <si>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</si>
  <si>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</si>
  <si>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</si>
  <si>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</si>
  <si>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</si>
  <si>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</si>
  <si>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</si>
  <si>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</si>
  <si>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</si>
  <si>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</si>
  <si>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</si>
  <si>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</si>
  <si>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</si>
  <si>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</si>
  <si>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</si>
  <si>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</si>
  <si>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</si>
  <si>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</si>
  <si>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</si>
  <si>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</si>
  <si>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</si>
  <si>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</si>
  <si>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</si>
  <si>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</si>
  <si>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</si>
  <si>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</si>
  <si>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</si>
  <si>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</si>
  <si>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</si>
  <si>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</si>
  <si>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</si>
  <si>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</si>
  <si>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</si>
  <si>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</si>
  <si>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</si>
  <si>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</si>
  <si>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</si>
  <si>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</si>
  <si>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</si>
  <si>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</si>
  <si>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</si>
  <si>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</si>
  <si>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</si>
  <si>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</si>
  <si>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</si>
  <si>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</si>
  <si>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</si>
  <si>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</si>
  <si>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</si>
  <si>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</si>
  <si>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</si>
  <si>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</si>
  <si>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</si>
  <si>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</si>
  <si>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</si>
  <si>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</si>
  <si>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</si>
  <si>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</si>
  <si>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</si>
  <si>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</si>
  <si>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</si>
  <si>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</si>
  <si>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</si>
  <si>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</si>
  <si>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</si>
  <si>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</si>
  <si>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</si>
  <si>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</si>
  <si>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</si>
  <si>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</si>
  <si>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</si>
  <si>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</si>
  <si>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</si>
  <si>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</si>
  <si>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</si>
  <si>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</si>
  <si>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</si>
  <si>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</si>
  <si>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</si>
  <si>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</si>
  <si>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</si>
  <si>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</si>
  <si>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</si>
  <si>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</si>
  <si>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</si>
  <si>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</si>
  <si>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</si>
  <si>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</si>
  <si>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</si>
  <si>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</si>
  <si>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</si>
  <si>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</si>
  <si>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</si>
  <si>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</si>
  <si>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</si>
  <si>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</si>
  <si>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</si>
  <si>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</si>
  <si>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</si>
  <si>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</si>
  <si>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</si>
  <si>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</si>
  <si>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</si>
  <si>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</si>
  <si>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</si>
  <si>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</si>
  <si>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</si>
  <si>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</si>
  <si>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</si>
  <si>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</si>
  <si>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</si>
  <si>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</si>
  <si>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</si>
  <si>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</si>
  <si>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</si>
  <si>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</si>
  <si>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</si>
  <si>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</si>
  <si>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</si>
  <si>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</si>
  <si>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</si>
  <si>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</si>
  <si>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</si>
  <si>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</si>
  <si>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</si>
  <si>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</si>
  <si>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</si>
  <si>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</si>
  <si>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</si>
  <si>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</si>
  <si>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</si>
  <si>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</si>
  <si>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</si>
  <si>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</si>
  <si>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</si>
  <si>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</si>
  <si>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</si>
  <si>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</si>
  <si>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</si>
  <si>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</si>
  <si>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</si>
  <si>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</si>
  <si>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</si>
  <si>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</si>
  <si>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</si>
  <si>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</si>
  <si>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</si>
  <si>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</si>
  <si>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</si>
  <si>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</si>
  <si>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</si>
  <si>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</si>
  <si>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</si>
  <si>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</si>
  <si>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</si>
  <si>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</si>
  <si>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</si>
  <si>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</si>
  <si>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</si>
  <si>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</si>
  <si>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</si>
  <si>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</si>
  <si>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</si>
  <si>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</si>
  <si>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</si>
  <si>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</si>
  <si>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</si>
  <si>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</si>
  <si>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</si>
  <si>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</si>
  <si>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</si>
  <si>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</si>
  <si>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</si>
  <si>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</si>
  <si>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</si>
  <si>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</si>
  <si>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</si>
  <si>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</si>
  <si>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</si>
  <si>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</si>
  <si>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</si>
  <si>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</si>
  <si>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</si>
  <si>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</si>
  <si>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</si>
  <si>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</si>
  <si>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</si>
  <si>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</si>
  <si>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</si>
  <si>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</si>
  <si>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</si>
  <si>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</si>
  <si>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</si>
  <si>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</si>
  <si>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</si>
  <si>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</si>
  <si>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</si>
  <si>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</si>
  <si>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</si>
  <si>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</si>
  <si>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</si>
  <si>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</si>
  <si>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</si>
  <si>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</si>
  <si>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</si>
  <si>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</si>
  <si>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</si>
  <si>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</si>
  <si>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</si>
  <si>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</si>
  <si>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</si>
  <si>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</si>
  <si>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</si>
  <si>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</si>
  <si>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</si>
  <si>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</si>
  <si>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</si>
  <si>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</si>
  <si>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</si>
  <si>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</si>
  <si>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</si>
  <si>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</si>
  <si>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</si>
  <si>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</si>
  <si>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</si>
  <si>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</si>
  <si>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</si>
  <si>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</si>
  <si>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</si>
  <si>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</si>
  <si>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</si>
  <si>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</si>
  <si>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</si>
  <si>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</si>
  <si>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</si>
  <si>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</si>
  <si>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</si>
  <si>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</si>
  <si>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</si>
  <si>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</si>
  <si>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</si>
  <si>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</si>
  <si>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</si>
  <si>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</si>
  <si>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</si>
  <si>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</si>
  <si>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</si>
  <si>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</si>
  <si>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</si>
  <si>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</si>
  <si>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</si>
  <si>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</si>
  <si>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</si>
  <si>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</si>
  <si>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</si>
  <si>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</si>
  <si>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</si>
  <si>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</si>
  <si>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</si>
  <si>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</si>
  <si>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</si>
  <si>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</si>
  <si>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</si>
  <si>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</si>
  <si>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</si>
  <si>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</si>
  <si>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</si>
  <si>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</si>
  <si>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</si>
  <si>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</si>
  <si>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</si>
  <si>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</si>
  <si>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</si>
  <si>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</si>
  <si>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</si>
  <si>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</si>
  <si>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</si>
  <si>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</si>
  <si>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</si>
  <si>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</si>
  <si>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</si>
  <si>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</si>
  <si>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</si>
  <si>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</si>
  <si>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</si>
  <si>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</si>
  <si>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</si>
  <si>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</si>
  <si>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</si>
  <si>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</si>
  <si>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</si>
  <si>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</si>
  <si>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</si>
  <si>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</si>
  <si>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</si>
  <si>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</si>
  <si>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</si>
  <si>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</si>
  <si>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</si>
  <si>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</si>
  <si>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</si>
  <si>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</si>
  <si>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</si>
  <si>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</si>
  <si>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</si>
  <si>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</si>
  <si>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</si>
  <si>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</si>
  <si>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</si>
  <si>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</si>
  <si>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</si>
  <si>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</si>
  <si>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</si>
  <si>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</si>
  <si>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</si>
  <si>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</si>
  <si>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</si>
  <si>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</si>
  <si>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</si>
  <si>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</si>
  <si>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</si>
  <si>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</si>
  <si>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</si>
  <si>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</si>
  <si>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</si>
  <si>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</si>
  <si>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</si>
  <si>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</si>
  <si>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</si>
  <si>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</si>
  <si>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</si>
  <si>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</si>
  <si>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</si>
  <si>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</si>
  <si>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</si>
  <si>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</si>
  <si>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</si>
  <si>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</si>
  <si>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</si>
  <si>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</si>
  <si>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</si>
  <si>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</si>
  <si>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</si>
  <si>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</si>
  <si>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</si>
  <si>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</si>
  <si>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</si>
  <si>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</si>
  <si>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</si>
  <si>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</si>
  <si>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</si>
  <si>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</si>
  <si>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</si>
  <si>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</si>
  <si>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</si>
  <si>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</si>
  <si>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</si>
  <si>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</si>
  <si>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</si>
  <si>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</si>
  <si>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</si>
  <si>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</si>
  <si>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</si>
  <si>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</si>
  <si>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</si>
  <si>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</si>
  <si>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</si>
  <si>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</si>
  <si>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</si>
  <si>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</si>
  <si>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</si>
  <si>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</si>
  <si>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</si>
  <si>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</si>
  <si>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</si>
  <si>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</si>
  <si>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</si>
  <si>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</si>
  <si>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</si>
  <si>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</si>
  <si>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</si>
  <si>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</si>
  <si>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</si>
  <si>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</si>
  <si>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</si>
  <si>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</si>
  <si>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</si>
  <si>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</si>
  <si>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</si>
  <si>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</si>
  <si>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</si>
  <si>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</si>
  <si>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</si>
  <si>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</si>
  <si>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</si>
  <si>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</si>
  <si>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</si>
  <si>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</si>
  <si>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</si>
  <si>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</si>
  <si>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</si>
  <si>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</si>
  <si>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</si>
  <si>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</si>
  <si>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</si>
  <si>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</si>
  <si>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</si>
  <si>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</si>
  <si>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</si>
  <si>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</si>
  <si>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</si>
  <si>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</si>
  <si>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</si>
  <si>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</si>
  <si>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</si>
  <si>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</si>
  <si>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</si>
  <si>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</si>
  <si>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</si>
  <si>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</si>
  <si>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</si>
  <si>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</si>
  <si>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</si>
  <si>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</si>
  <si>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</si>
  <si>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</si>
  <si>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</si>
  <si>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</si>
  <si>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</si>
  <si>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</si>
  <si>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</si>
  <si>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</si>
  <si>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</si>
  <si>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</si>
  <si>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</si>
  <si>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</si>
  <si>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</si>
  <si>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</si>
  <si>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</si>
  <si>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</si>
  <si>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</si>
  <si>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</si>
  <si>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</si>
  <si>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</si>
  <si>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</si>
  <si>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</si>
  <si>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</si>
  <si>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</si>
  <si>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</si>
  <si>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</si>
  <si>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</si>
  <si>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</si>
  <si>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</si>
  <si>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</si>
  <si>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</si>
  <si>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</si>
  <si>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</si>
  <si>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</si>
  <si>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</si>
  <si>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</si>
  <si>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</si>
  <si>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</si>
  <si>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</si>
  <si>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</si>
  <si>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</si>
  <si>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</si>
  <si>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</si>
  <si>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</si>
  <si>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</si>
  <si>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</si>
  <si>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</si>
  <si>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</si>
  <si>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</si>
  <si>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</si>
  <si>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</si>
  <si>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</si>
  <si>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</si>
  <si>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</si>
  <si>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</si>
  <si>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</si>
  <si>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</si>
  <si>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</si>
  <si>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</si>
  <si>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</si>
  <si>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</si>
  <si>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</si>
  <si>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</si>
  <si>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</si>
  <si>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</si>
  <si>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</si>
  <si>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</si>
  <si>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</si>
  <si>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</si>
  <si>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</si>
  <si>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</si>
  <si>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</si>
  <si>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</si>
  <si>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</si>
  <si>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</si>
  <si>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</si>
  <si>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</si>
  <si>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</si>
  <si>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</si>
  <si>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</si>
  <si>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</si>
  <si>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</si>
  <si>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</si>
  <si>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</si>
  <si>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</si>
  <si>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</si>
  <si>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</si>
  <si>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</si>
  <si>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</si>
  <si>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</si>
  <si>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</si>
  <si>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</si>
  <si>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</si>
  <si>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</si>
  <si>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</si>
  <si>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</si>
  <si>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</si>
  <si>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</si>
  <si>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</si>
  <si>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</si>
  <si>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</si>
  <si>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</si>
  <si>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</si>
  <si>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</si>
  <si>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</si>
  <si>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</si>
  <si>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</si>
  <si>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</si>
  <si>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</si>
  <si>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</si>
  <si>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</si>
  <si>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</si>
  <si>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</si>
  <si>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</si>
  <si>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</si>
  <si>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</si>
  <si>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</si>
  <si>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</si>
  <si>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</si>
  <si>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</si>
  <si>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</si>
  <si>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</si>
  <si>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</si>
  <si>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</si>
  <si>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</si>
  <si>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</si>
  <si>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</si>
  <si>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</si>
  <si>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</si>
  <si>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</si>
  <si>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</si>
  <si>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</si>
  <si>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</si>
  <si>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</si>
  <si>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</si>
  <si>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</si>
  <si>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</si>
  <si>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</si>
  <si>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</si>
  <si>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</si>
  <si>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</si>
  <si>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</si>
  <si>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</si>
  <si>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</si>
  <si>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</si>
  <si>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</si>
  <si>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</si>
  <si>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</si>
  <si>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</si>
  <si>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</si>
  <si>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</si>
  <si>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</si>
  <si>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</si>
  <si>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</si>
  <si>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</si>
  <si>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</si>
  <si>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</si>
  <si>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</si>
  <si>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</si>
  <si>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</si>
  <si>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</si>
  <si>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</si>
  <si>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</si>
  <si>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</si>
  <si>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</si>
  <si>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</si>
  <si>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</si>
  <si>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</si>
  <si>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</si>
  <si>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</si>
  <si>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</si>
  <si>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</si>
  <si>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</si>
  <si>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</si>
  <si>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</si>
  <si>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</si>
  <si>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</si>
  <si>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</si>
  <si>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</si>
  <si>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</si>
  <si>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</si>
  <si>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</si>
  <si>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</si>
  <si>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</si>
  <si>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</si>
  <si>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</si>
  <si>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</si>
  <si>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</si>
  <si>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</si>
  <si>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</si>
  <si>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</si>
  <si>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</si>
  <si>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</si>
  <si>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</si>
  <si>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</si>
  <si>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</si>
  <si>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</si>
  <si>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</si>
  <si>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</si>
  <si>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</si>
  <si>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</si>
  <si>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</si>
  <si>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</si>
  <si>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</si>
  <si>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</si>
  <si>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</si>
  <si>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</si>
  <si>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</si>
  <si>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</si>
  <si>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</si>
  <si>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</si>
  <si>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</si>
  <si>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</si>
  <si>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</si>
  <si>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</si>
  <si>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</si>
  <si>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</si>
  <si>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</si>
  <si>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</si>
  <si>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</si>
  <si>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</si>
  <si>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</si>
  <si>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</si>
  <si>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</si>
  <si>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</si>
  <si>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</si>
  <si>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</si>
  <si>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</si>
  <si>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</si>
  <si>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</si>
  <si>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</si>
  <si>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</si>
  <si>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</si>
  <si>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</si>
  <si>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</si>
  <si>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</si>
  <si>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</si>
  <si>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</si>
  <si>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</si>
  <si>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</si>
  <si>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</si>
  <si>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</si>
  <si>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</si>
  <si>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</si>
  <si>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</si>
  <si>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</si>
  <si>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</si>
  <si>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</si>
  <si>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</si>
  <si>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</si>
  <si>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</si>
  <si>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</si>
  <si>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</si>
  <si>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</si>
  <si>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</si>
  <si>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</si>
  <si>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</si>
  <si>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</si>
  <si>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</si>
  <si>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</si>
  <si>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</si>
  <si>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</si>
  <si>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</si>
  <si>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</si>
  <si>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</si>
  <si>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</si>
  <si>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</si>
  <si>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</si>
  <si>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</si>
  <si>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</si>
  <si>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</si>
  <si>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</si>
  <si>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</si>
  <si>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</si>
  <si>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</si>
  <si>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</si>
  <si>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</si>
  <si>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</si>
  <si>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</si>
  <si>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</si>
  <si>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</si>
  <si>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</si>
  <si>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</si>
  <si>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</si>
  <si>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</si>
  <si>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</si>
  <si>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</si>
  <si>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</si>
  <si>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</si>
  <si>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</si>
  <si>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</si>
  <si>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</si>
  <si>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</si>
  <si>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</si>
  <si>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</si>
  <si>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</si>
  <si>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</si>
  <si>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</si>
  <si>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</si>
  <si>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</si>
  <si>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</si>
  <si>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</si>
  <si>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</si>
  <si>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</si>
  <si>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</si>
  <si>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</si>
  <si>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</si>
  <si>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</si>
  <si>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</si>
  <si>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</si>
  <si>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</si>
  <si>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</si>
  <si>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</si>
  <si>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</si>
  <si>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</si>
  <si>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</si>
  <si>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</si>
  <si>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</si>
  <si>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</si>
  <si>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</si>
  <si>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</si>
  <si>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</si>
  <si>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</si>
  <si>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</si>
  <si>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</si>
  <si>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</si>
  <si>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</si>
  <si>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</si>
  <si>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</si>
  <si>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</si>
  <si>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</si>
  <si>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</si>
  <si>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</si>
  <si>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</si>
  <si>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</si>
  <si>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</si>
  <si>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</si>
  <si>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</si>
  <si>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</si>
  <si>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</si>
  <si>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</si>
  <si>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</si>
  <si>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</si>
  <si>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</si>
  <si>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</si>
  <si>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</si>
  <si>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</si>
  <si>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</si>
  <si>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</si>
  <si>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</si>
  <si>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</si>
  <si>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</si>
  <si>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</si>
  <si>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</si>
  <si>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</si>
  <si>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</si>
  <si>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</si>
  <si>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</si>
  <si>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</si>
  <si>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</si>
  <si>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</si>
  <si>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</si>
  <si>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</si>
  <si>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</si>
  <si>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</si>
  <si>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</si>
  <si>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</si>
  <si>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</si>
  <si>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</si>
  <si>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</si>
  <si>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</si>
  <si>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</si>
  <si>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</si>
  <si>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</si>
  <si>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</si>
  <si>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</si>
  <si>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</si>
  <si>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</si>
  <si>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</si>
  <si>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</si>
  <si>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</si>
  <si>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</si>
  <si>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</si>
  <si>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</si>
  <si>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</si>
  <si>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</si>
  <si>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</si>
  <si>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</si>
  <si>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</si>
  <si>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</si>
  <si>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</si>
  <si>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</si>
  <si>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</si>
  <si>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</si>
  <si>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</si>
  <si>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</si>
  <si>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</si>
  <si>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</si>
  <si>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</si>
  <si>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</si>
  <si>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</si>
  <si>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</si>
  <si>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</si>
  <si>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</si>
  <si>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</si>
  <si>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</si>
  <si>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</si>
  <si>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</si>
  <si>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</si>
  <si>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</si>
  <si>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</si>
  <si>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</si>
  <si>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</si>
  <si>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</si>
  <si>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</si>
  <si>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</si>
  <si>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</si>
  <si>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</si>
  <si>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</si>
  <si>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</si>
  <si>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</si>
  <si>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</si>
  <si>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</si>
  <si>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</si>
  <si>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</si>
  <si>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</si>
  <si>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</si>
  <si>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</si>
  <si>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</si>
  <si>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</si>
  <si>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</si>
  <si>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</si>
  <si>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</si>
  <si>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</si>
  <si>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</si>
  <si>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</si>
  <si>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</si>
  <si>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</si>
  <si>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</si>
  <si>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</si>
  <si>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</si>
  <si>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</si>
  <si>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</si>
  <si>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</si>
  <si>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</si>
  <si>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</si>
  <si>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</si>
  <si>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</si>
  <si>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</si>
  <si>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</si>
  <si>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</si>
  <si>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</si>
  <si>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</si>
  <si>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</si>
  <si>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</si>
  <si>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</si>
  <si>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</si>
  <si>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</si>
  <si>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</si>
  <si>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</si>
  <si>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</si>
  <si>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</si>
  <si>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</si>
  <si>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</si>
  <si>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</si>
  <si>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</si>
  <si>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</si>
  <si>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</si>
  <si>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</si>
  <si>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</si>
  <si>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</si>
  <si>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</si>
  <si>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</si>
  <si>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</si>
  <si>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</si>
  <si>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</si>
  <si>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</si>
  <si>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</si>
  <si>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</si>
  <si>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</si>
  <si>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</si>
  <si>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</si>
  <si>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</si>
  <si>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</si>
  <si>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</si>
  <si>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</si>
  <si>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</si>
  <si>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</si>
  <si>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</si>
  <si>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</si>
  <si>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</si>
  <si>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</si>
  <si>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</si>
  <si>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</si>
  <si>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</si>
  <si>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</si>
  <si>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</si>
  <si>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</si>
  <si>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</si>
  <si>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</si>
  <si>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</si>
  <si>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</si>
  <si>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</si>
  <si>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</si>
  <si>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</si>
  <si>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</si>
  <si>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</si>
  <si>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</si>
  <si>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</si>
  <si>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</si>
  <si>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</si>
  <si>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</si>
  <si>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</si>
  <si>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</si>
  <si>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</si>
  <si>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</si>
  <si>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</si>
  <si>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</si>
  <si>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</si>
  <si>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</si>
  <si>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</si>
  <si>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</si>
  <si>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</si>
  <si>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</si>
  <si>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</si>
  <si>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</si>
  <si>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</si>
  <si>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</si>
  <si>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</si>
  <si>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</si>
  <si>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</si>
  <si>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</si>
  <si>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</si>
  <si>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</si>
  <si>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</si>
  <si>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</si>
  <si>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</si>
  <si>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</si>
  <si>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</si>
  <si>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</si>
  <si>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</si>
  <si>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</si>
  <si>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</si>
  <si>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</si>
  <si>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</si>
  <si>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</si>
  <si>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</si>
  <si>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</si>
  <si>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</si>
  <si>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</si>
  <si>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</si>
  <si>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</si>
  <si>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</si>
  <si>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</si>
  <si>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</si>
  <si>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</si>
  <si>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</si>
  <si>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</si>
  <si>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</si>
  <si>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</si>
  <si>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</si>
  <si>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</si>
  <si>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</si>
  <si>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</si>
  <si>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</si>
  <si>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</si>
  <si>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</si>
  <si>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</si>
  <si>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</si>
  <si>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</si>
  <si>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</si>
  <si>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</si>
  <si>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</si>
  <si>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</si>
  <si>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</si>
  <si>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</si>
  <si>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</si>
  <si>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</si>
  <si>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</si>
  <si>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</si>
  <si>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</si>
  <si>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</si>
  <si>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</si>
  <si>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</si>
  <si>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</si>
  <si>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</si>
  <si>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</si>
  <si>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</si>
  <si>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</si>
  <si>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</si>
  <si>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</si>
  <si>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</si>
  <si>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</si>
  <si>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</si>
  <si>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</si>
  <si>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</si>
  <si>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</si>
  <si>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</si>
  <si>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</si>
  <si>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</si>
  <si>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</si>
  <si>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</si>
  <si>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</si>
  <si>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</si>
  <si>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</si>
  <si>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</si>
  <si>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</si>
  <si>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</si>
  <si>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</si>
  <si>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</si>
  <si>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</si>
  <si>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</si>
  <si>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</si>
  <si>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</si>
  <si>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</si>
  <si>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</si>
  <si>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</si>
  <si>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</si>
  <si>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</si>
  <si>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</si>
  <si>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</si>
  <si>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</si>
  <si>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</si>
  <si>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</si>
  <si>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</si>
  <si>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</si>
  <si>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</si>
  <si>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</si>
  <si>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</si>
  <si>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</si>
  <si>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</si>
  <si>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</si>
  <si>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</si>
  <si>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</si>
  <si>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</si>
  <si>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</si>
  <si>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</si>
  <si>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</si>
  <si>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</si>
  <si>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</si>
  <si>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</si>
  <si>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</si>
  <si>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</si>
  <si>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</si>
  <si>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</si>
  <si>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</si>
  <si>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</si>
  <si>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</si>
  <si>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</si>
  <si>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</si>
  <si>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</si>
  <si>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</si>
  <si>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</si>
  <si>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</si>
  <si>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</si>
  <si>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</si>
  <si>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</si>
  <si>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</si>
  <si>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</si>
  <si>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</si>
  <si>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</si>
  <si>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</si>
  <si>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</si>
  <si>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</si>
  <si>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</si>
  <si>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</si>
  <si>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</si>
  <si>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</si>
  <si>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</si>
  <si>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</si>
  <si>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</si>
  <si>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</si>
  <si>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</si>
  <si>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</si>
  <si>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</si>
  <si>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</si>
  <si>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</si>
  <si>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</si>
  <si>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</si>
  <si>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</si>
  <si>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</si>
  <si>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</si>
  <si>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</si>
  <si>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</si>
  <si>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</si>
  <si>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</si>
  <si>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</si>
  <si>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</si>
  <si>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</si>
  <si>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</si>
  <si>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</si>
  <si>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</si>
  <si>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</si>
  <si>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</si>
  <si>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</si>
  <si>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</si>
  <si>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</si>
  <si>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</si>
  <si>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</si>
  <si>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</si>
  <si>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</si>
  <si>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</si>
  <si>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</si>
  <si>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</si>
  <si>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</si>
  <si>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</si>
  <si>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</si>
  <si>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</si>
  <si>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</si>
  <si>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</si>
  <si>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</si>
  <si>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</si>
  <si>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</si>
  <si>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</si>
  <si>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</si>
  <si>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</si>
  <si>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</si>
  <si>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</si>
  <si>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</si>
  <si>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</si>
  <si>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</si>
  <si>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</si>
  <si>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</si>
  <si>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</si>
  <si>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</si>
  <si>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</si>
  <si>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</si>
  <si>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</si>
  <si>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</si>
  <si>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</si>
  <si>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</si>
  <si>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</si>
  <si>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</si>
  <si>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</si>
  <si>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</si>
  <si>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</si>
  <si>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</si>
  <si>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</si>
  <si>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</si>
  <si>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</si>
  <si>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</si>
  <si>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</si>
  <si>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</si>
  <si>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</si>
  <si>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</si>
  <si>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</si>
  <si>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</si>
  <si>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</si>
  <si>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</si>
  <si>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</si>
  <si>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</si>
  <si>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</si>
  <si>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</si>
  <si>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</si>
  <si>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</si>
  <si>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</si>
  <si>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</si>
  <si>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</si>
  <si>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</si>
  <si>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</si>
  <si>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</si>
  <si>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</si>
  <si>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</si>
  <si>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</si>
  <si>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</si>
  <si>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</si>
  <si>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</si>
  <si>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</si>
  <si>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</si>
  <si>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</si>
  <si>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</si>
  <si>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</si>
  <si>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</si>
  <si>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</si>
  <si>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</si>
  <si>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</si>
  <si>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</si>
  <si>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</si>
  <si>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</si>
  <si>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</si>
  <si>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</si>
  <si>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</si>
  <si>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</si>
  <si>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</si>
  <si>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</si>
  <si>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</si>
  <si>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</si>
  <si>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</si>
  <si>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</si>
  <si>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</si>
  <si>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</si>
  <si>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</si>
  <si>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</si>
  <si>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</si>
  <si>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</si>
  <si>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</si>
  <si>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</si>
  <si>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</si>
  <si>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</si>
  <si>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</si>
  <si>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</si>
  <si>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</si>
  <si>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</si>
  <si>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</si>
  <si>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</si>
  <si>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</si>
  <si>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</si>
  <si>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</si>
  <si>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</si>
  <si>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</si>
  <si>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</si>
  <si>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</si>
  <si>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</si>
  <si>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</si>
  <si>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</si>
  <si>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</si>
  <si>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</si>
  <si>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</si>
  <si>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</si>
  <si>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</si>
  <si>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</si>
  <si>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</si>
  <si>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</si>
  <si>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</si>
  <si>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</si>
  <si>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</si>
  <si>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</si>
  <si>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</si>
  <si>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</si>
  <si>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</si>
  <si>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</si>
  <si>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</si>
  <si>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</si>
  <si>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</si>
  <si>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</si>
  <si>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</si>
  <si>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</si>
  <si>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</si>
  <si>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</si>
  <si>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</si>
  <si>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</si>
  <si>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</si>
  <si>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</si>
  <si>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</si>
  <si>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</si>
  <si>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</si>
  <si>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</si>
  <si>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</si>
  <si>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</si>
  <si>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</si>
  <si>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</si>
  <si>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</si>
  <si>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</si>
  <si>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</si>
  <si>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</si>
  <si>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</si>
  <si>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</si>
  <si>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</si>
  <si>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</si>
  <si>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</si>
  <si>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</si>
  <si>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</si>
  <si>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</si>
  <si>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</si>
  <si>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</si>
  <si>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</si>
  <si>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</si>
  <si>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</si>
  <si>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</si>
  <si>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</si>
  <si>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</si>
  <si>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</si>
  <si>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</si>
  <si>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</si>
  <si>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</si>
  <si>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</si>
  <si>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</si>
  <si>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</si>
  <si>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</si>
  <si>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</si>
  <si>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</si>
  <si>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</si>
  <si>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</si>
  <si>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</si>
  <si>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</si>
  <si>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</si>
  <si>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</si>
  <si>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</si>
  <si>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</si>
  <si>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</si>
  <si>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</si>
  <si>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</si>
  <si>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</si>
  <si>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</si>
  <si>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</si>
  <si>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</si>
  <si>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</si>
  <si>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</si>
  <si>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</si>
  <si>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</si>
  <si>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</si>
  <si>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</si>
  <si>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</si>
  <si>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</si>
  <si>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</si>
  <si>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</si>
  <si>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</si>
  <si>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</si>
  <si>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</si>
  <si>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</si>
  <si>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</si>
  <si>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</si>
  <si>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</si>
  <si>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</si>
  <si>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</si>
  <si>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</si>
  <si>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</si>
  <si>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</si>
  <si>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</si>
  <si>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</si>
  <si>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</si>
  <si>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</si>
  <si>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</si>
  <si>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</si>
  <si>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</si>
  <si>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</si>
  <si>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</si>
  <si>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</si>
  <si>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</si>
  <si>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</si>
  <si>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</si>
  <si>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</si>
  <si>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</si>
  <si>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</si>
  <si>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</si>
  <si>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</si>
  <si>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</si>
  <si>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</si>
  <si>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</si>
  <si>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</si>
  <si>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</si>
  <si>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</si>
  <si>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</si>
  <si>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</si>
  <si>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</si>
  <si>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</si>
  <si>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</si>
  <si>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</si>
  <si>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</si>
  <si>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</si>
  <si>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</si>
  <si>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</si>
  <si>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</si>
  <si>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</si>
  <si>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</si>
  <si>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</si>
  <si>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</si>
  <si>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</si>
  <si>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</si>
  <si>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</si>
  <si>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</si>
  <si>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</si>
  <si>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</si>
  <si>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</si>
  <si>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</si>
  <si>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</si>
  <si>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</si>
  <si>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</si>
  <si>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</si>
  <si>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</si>
  <si>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</si>
  <si>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</si>
  <si>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</si>
  <si>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</si>
  <si>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</si>
  <si>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</si>
  <si>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</si>
  <si>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</si>
  <si>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</si>
  <si>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</si>
  <si>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</si>
  <si>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</si>
  <si>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</si>
  <si>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</si>
  <si>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</si>
  <si>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</si>
  <si>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</si>
  <si>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</si>
  <si>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</si>
  <si>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</si>
  <si>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</si>
  <si>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</si>
  <si>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</si>
  <si>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</si>
  <si>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</si>
  <si>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</si>
  <si>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</si>
  <si>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</si>
  <si>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</si>
  <si>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</si>
  <si>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</si>
  <si>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</si>
  <si>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</si>
  <si>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</si>
  <si>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</si>
  <si>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</si>
  <si>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</si>
  <si>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</si>
  <si>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</si>
  <si>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</si>
  <si>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</si>
  <si>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</si>
  <si>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</si>
  <si>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</si>
  <si>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</si>
  <si>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</si>
  <si>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</si>
  <si>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</si>
  <si>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</si>
  <si>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</si>
  <si>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</si>
  <si>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</si>
  <si>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</si>
  <si>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</si>
  <si>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</si>
  <si>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</si>
  <si>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</si>
  <si>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</si>
  <si>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</si>
  <si>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</si>
  <si>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</si>
  <si>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</si>
  <si>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</si>
  <si>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</si>
  <si>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</si>
  <si>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</si>
  <si>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</si>
  <si>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</si>
  <si>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</si>
  <si>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</si>
  <si>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</si>
  <si>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</si>
  <si>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</si>
  <si>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</si>
  <si>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</si>
  <si>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</si>
  <si>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</si>
  <si>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</si>
  <si>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</si>
  <si>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</si>
  <si>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</si>
  <si>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</si>
  <si>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</si>
  <si>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</si>
  <si>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</si>
  <si>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</si>
  <si>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</si>
  <si>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</si>
  <si>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</si>
  <si>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</si>
  <si>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</si>
  <si>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</si>
  <si>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</si>
  <si>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</si>
  <si>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</si>
  <si>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</si>
  <si>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</si>
  <si>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</si>
  <si>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</si>
  <si>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</si>
  <si>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</si>
  <si>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</si>
  <si>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</si>
  <si>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</si>
  <si>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</si>
  <si>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</si>
  <si>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</si>
  <si>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</si>
  <si>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</si>
  <si>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</si>
  <si>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</si>
  <si>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</si>
  <si>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</si>
  <si>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</si>
  <si>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</si>
  <si>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</si>
  <si>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</si>
  <si>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</si>
  <si>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</si>
  <si>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</si>
  <si>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</si>
  <si>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</si>
  <si>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</si>
  <si>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</si>
  <si>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</si>
  <si>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</si>
  <si>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</si>
  <si>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</si>
  <si>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</si>
  <si>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</si>
  <si>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</si>
  <si>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</si>
  <si>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</si>
  <si>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</si>
  <si>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</si>
  <si>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</si>
  <si>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</si>
  <si>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</si>
  <si>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</si>
  <si>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</si>
  <si>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</si>
  <si>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</si>
  <si>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</si>
  <si>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</si>
  <si>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</si>
  <si>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</si>
  <si>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</si>
  <si>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</si>
  <si>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</si>
  <si>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</si>
  <si>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</si>
  <si>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</si>
  <si>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</si>
  <si>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</si>
  <si>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</si>
  <si>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</si>
  <si>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</si>
  <si>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</si>
  <si>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</si>
  <si>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</si>
  <si>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</si>
  <si>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</si>
  <si>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</si>
  <si>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</si>
  <si>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</si>
  <si>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</si>
  <si>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</si>
  <si>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</si>
  <si>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</si>
  <si>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</si>
  <si>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</si>
  <si>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</si>
  <si>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</si>
  <si>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</si>
  <si>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</si>
  <si>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</si>
  <si>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</si>
  <si>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</si>
  <si>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</si>
  <si>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</si>
  <si>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</si>
  <si>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</si>
  <si>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</si>
  <si>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</si>
  <si>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</si>
  <si>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</si>
  <si>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</si>
  <si>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</si>
  <si>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</si>
  <si>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</si>
  <si>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</si>
  <si>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</si>
  <si>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</si>
  <si>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</si>
  <si>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</si>
  <si>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</si>
  <si>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</si>
  <si>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</si>
  <si>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</si>
  <si>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</si>
  <si>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</si>
  <si>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</si>
  <si>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</si>
  <si>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</si>
  <si>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</si>
  <si>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</si>
  <si>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</si>
  <si>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</si>
  <si>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</si>
  <si>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</si>
  <si>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</si>
  <si>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</si>
  <si>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</si>
  <si>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</si>
  <si>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</si>
  <si>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</si>
  <si>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</si>
  <si>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</si>
  <si>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</si>
  <si>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</si>
  <si>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</si>
  <si>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</si>
  <si>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</si>
  <si>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</si>
  <si>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</si>
  <si>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</si>
  <si>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</si>
  <si>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</si>
  <si>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</si>
  <si>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</si>
  <si>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</si>
  <si>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</si>
  <si>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</si>
  <si>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</si>
  <si>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</si>
  <si>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</si>
  <si>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</si>
  <si>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</si>
  <si>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</si>
  <si>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</si>
  <si>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</si>
  <si>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</si>
  <si>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</si>
  <si>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</si>
  <si>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</si>
  <si>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</si>
  <si>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</si>
  <si>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</si>
  <si>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</si>
  <si>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</si>
  <si>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</si>
  <si>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</si>
  <si>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</si>
  <si>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</si>
  <si>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</si>
  <si>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</si>
  <si>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</si>
  <si>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</si>
  <si>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</si>
  <si>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</si>
  <si>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</si>
  <si>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</si>
  <si>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</si>
  <si>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</si>
  <si>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</si>
  <si>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</si>
  <si>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</si>
  <si>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</si>
  <si>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</si>
  <si>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</si>
  <si>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</si>
  <si>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</si>
  <si>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</si>
  <si>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</si>
  <si>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</si>
  <si>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</si>
  <si>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</si>
  <si>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</si>
  <si>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</si>
  <si>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</si>
  <si>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</si>
  <si>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</si>
  <si>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</si>
  <si>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</si>
  <si>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</si>
  <si>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</si>
  <si>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</si>
  <si>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</si>
  <si>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</si>
  <si>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</si>
  <si>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</si>
  <si>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</si>
  <si>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</si>
  <si>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</si>
  <si>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</si>
  <si>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</si>
  <si>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</si>
  <si>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</si>
  <si>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</si>
  <si>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</si>
  <si>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</si>
  <si>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</si>
  <si>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</si>
  <si>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</si>
  <si>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</si>
  <si>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</si>
  <si>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</si>
  <si>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</si>
  <si>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</si>
  <si>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</si>
  <si>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</si>
  <si>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</si>
  <si>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</si>
  <si>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</si>
  <si>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</si>
  <si>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</si>
  <si>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</si>
  <si>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</si>
  <si>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</si>
  <si>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</si>
  <si>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</si>
  <si>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</si>
  <si>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</si>
  <si>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</si>
  <si>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</si>
  <si>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</si>
  <si>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</si>
  <si>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</si>
  <si>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</si>
  <si>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</si>
  <si>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</si>
  <si>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</si>
  <si>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</si>
  <si>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</si>
  <si>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</si>
  <si>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</si>
  <si>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</si>
  <si>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</si>
  <si>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</si>
  <si>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</si>
  <si>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</si>
  <si>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</si>
  <si>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</si>
  <si>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</si>
  <si>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</si>
  <si>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</si>
  <si>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</si>
  <si>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</si>
  <si>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</si>
  <si>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</si>
  <si>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</si>
  <si>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</si>
  <si>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</si>
  <si>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</si>
  <si>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</si>
  <si>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</si>
  <si>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</si>
  <si>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</si>
  <si>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</si>
  <si>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</si>
  <si>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</si>
  <si>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</si>
  <si>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</si>
  <si>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</si>
  <si>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</si>
  <si>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</si>
  <si>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</si>
  <si>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</si>
  <si>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</si>
  <si>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</si>
  <si>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</si>
  <si>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</si>
  <si>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</si>
  <si>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</si>
  <si>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</si>
  <si>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</si>
  <si>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</si>
  <si>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</si>
  <si>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</si>
  <si>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</si>
  <si>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</si>
  <si>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</si>
  <si>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</si>
  <si>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</si>
  <si>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</si>
  <si>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</si>
  <si>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</si>
  <si>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</si>
  <si>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</si>
  <si>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</si>
  <si>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</si>
  <si>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</si>
  <si>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</si>
  <si>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</si>
  <si>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</si>
  <si>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</si>
  <si>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</si>
  <si>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</si>
  <si>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</si>
  <si>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</si>
  <si>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</si>
  <si>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</si>
  <si>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</si>
  <si>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</si>
  <si>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</si>
  <si>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</si>
  <si>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</si>
  <si>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</si>
  <si>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</si>
  <si>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</si>
  <si>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</si>
  <si>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</si>
  <si>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</si>
  <si>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</si>
  <si>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</si>
  <si>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</si>
  <si>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</si>
  <si>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</si>
  <si>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</si>
  <si>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</si>
  <si>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</si>
  <si>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</si>
  <si>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</si>
  <si>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</si>
  <si>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</si>
  <si>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</si>
  <si>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</si>
  <si>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</si>
  <si>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</si>
  <si>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</si>
  <si>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</si>
  <si>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</si>
  <si>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</si>
  <si>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</si>
  <si>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</si>
  <si>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</si>
  <si>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</si>
  <si>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</si>
  <si>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</si>
  <si>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</si>
  <si>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</si>
  <si>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</si>
  <si>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</si>
  <si>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</si>
  <si>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</si>
  <si>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</si>
  <si>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</si>
  <si>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</si>
  <si>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</si>
  <si>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</si>
  <si>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</si>
  <si>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</si>
  <si>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</si>
  <si>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</si>
  <si>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</si>
  <si>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</si>
  <si>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</si>
  <si>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</si>
  <si>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</si>
  <si>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</si>
  <si>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</si>
  <si>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</si>
  <si>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</si>
  <si>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</si>
  <si>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</si>
  <si>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</si>
  <si>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</si>
  <si>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</si>
  <si>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</si>
  <si>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</si>
  <si>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</si>
  <si>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</si>
  <si>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</si>
  <si>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</si>
  <si>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</si>
  <si>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</si>
  <si>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</si>
  <si>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</si>
  <si>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</si>
  <si>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</si>
  <si>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</si>
  <si>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</si>
  <si>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</si>
  <si>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</si>
  <si>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</si>
  <si>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</si>
  <si>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</si>
  <si>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</si>
  <si>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</si>
  <si>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</si>
  <si>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</si>
  <si>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</si>
  <si>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</si>
  <si>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</si>
  <si>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</si>
  <si>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</si>
  <si>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</si>
  <si>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</si>
  <si>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</si>
  <si>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</si>
  <si>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</si>
  <si>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</si>
  <si>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</si>
  <si>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</si>
  <si>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</si>
  <si>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</si>
  <si>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</si>
  <si>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</si>
  <si>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</si>
  <si>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</si>
  <si>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</si>
  <si>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</si>
  <si>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</si>
  <si>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</si>
  <si>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</si>
  <si>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</si>
  <si>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</si>
  <si>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</si>
  <si>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</si>
  <si>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</si>
  <si>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</si>
  <si>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</si>
  <si>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</si>
  <si>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</si>
  <si>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</si>
  <si>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</si>
  <si>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</si>
  <si>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</si>
  <si>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</si>
  <si>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</si>
  <si>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</si>
  <si>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</si>
  <si>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</si>
  <si>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</si>
  <si>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</si>
  <si>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</si>
  <si>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</si>
  <si>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</si>
  <si>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</si>
  <si>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</si>
  <si>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</si>
  <si>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</si>
  <si>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</si>
  <si>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</si>
  <si>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</si>
  <si>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</si>
  <si>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</si>
  <si>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</si>
  <si>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</si>
  <si>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</si>
  <si>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</si>
  <si>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</si>
  <si>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</si>
  <si>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</si>
  <si>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</si>
  <si>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</si>
  <si>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</si>
  <si>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</si>
  <si>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</si>
  <si>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</si>
  <si>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</si>
  <si>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</si>
  <si>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</si>
  <si>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</si>
  <si>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</si>
  <si>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</si>
  <si>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</si>
  <si>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</si>
  <si>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</si>
  <si>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</si>
  <si>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</si>
  <si>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</si>
  <si>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</si>
  <si>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</si>
  <si>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</si>
  <si>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</si>
  <si>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</si>
  <si>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</si>
  <si>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</si>
  <si>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</si>
  <si>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</si>
  <si>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</si>
  <si>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</si>
  <si>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</si>
  <si>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</si>
  <si>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</si>
  <si>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</si>
  <si>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</si>
  <si>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</si>
  <si>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</si>
  <si>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</si>
  <si>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</si>
  <si>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</si>
  <si>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</si>
  <si>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</si>
  <si>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</si>
  <si>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</si>
  <si>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</si>
  <si>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</si>
  <si>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</si>
  <si>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</si>
  <si>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</si>
  <si>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</si>
  <si>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</si>
  <si>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</si>
  <si>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</si>
  <si>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</si>
  <si>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</si>
  <si>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</si>
  <si>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</si>
  <si>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</si>
  <si>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</si>
  <si>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</si>
  <si>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</si>
  <si>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</si>
  <si>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</si>
  <si>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</si>
  <si>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</si>
  <si>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</si>
  <si>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</si>
  <si>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</si>
  <si>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</si>
  <si>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</si>
  <si>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</si>
  <si>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</si>
  <si>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</si>
  <si>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</si>
  <si>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</si>
  <si>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</si>
  <si>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</si>
  <si>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</si>
  <si>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</si>
  <si>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</si>
  <si>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</si>
  <si>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</si>
  <si>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</si>
  <si>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</si>
  <si>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</si>
  <si>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</si>
  <si>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</si>
  <si>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</si>
  <si>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</si>
  <si>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</si>
  <si>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</si>
  <si>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</si>
  <si>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</si>
  <si>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</si>
  <si>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</si>
  <si>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</si>
  <si>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</si>
  <si>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</si>
  <si>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</si>
  <si>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</si>
  <si>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</si>
  <si>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</si>
  <si>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</si>
  <si>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</si>
  <si>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</si>
  <si>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</si>
  <si>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</si>
  <si>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</si>
  <si>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</si>
  <si>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</si>
  <si>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</si>
  <si>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</si>
  <si>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</si>
  <si>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</si>
  <si>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</si>
  <si>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</si>
  <si>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</si>
  <si>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</si>
  <si>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</si>
  <si>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</si>
  <si>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</si>
  <si>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</si>
  <si>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</si>
  <si>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</si>
  <si>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</si>
  <si>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</si>
  <si>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</si>
  <si>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</si>
  <si>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</si>
  <si>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</si>
  <si>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</si>
  <si>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</si>
  <si>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</si>
  <si>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</si>
  <si>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</si>
  <si>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</si>
  <si>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</si>
  <si>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</si>
  <si>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</si>
  <si>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</si>
  <si>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</si>
  <si>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</si>
  <si>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</si>
  <si>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</si>
  <si>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</si>
  <si>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</si>
  <si>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</si>
  <si>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</si>
  <si>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</si>
  <si>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</si>
  <si>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</si>
  <si>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</si>
  <si>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</si>
  <si>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</si>
  <si>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</si>
  <si>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</si>
  <si>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</si>
  <si>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</si>
  <si>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</si>
  <si>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</si>
  <si>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</si>
  <si>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</si>
  <si>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</si>
  <si>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</si>
  <si>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</si>
  <si>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</si>
  <si>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</si>
  <si>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</si>
  <si>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</si>
  <si>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</si>
  <si>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</si>
  <si>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</si>
  <si>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</si>
  <si>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</si>
  <si>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</si>
  <si>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</si>
  <si>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</si>
  <si>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</si>
  <si>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</si>
  <si>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</si>
  <si>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</si>
  <si>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</si>
  <si>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</si>
  <si>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</si>
  <si>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</si>
  <si>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</si>
  <si>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</si>
  <si>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</si>
  <si>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</si>
  <si>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</si>
  <si>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</si>
  <si>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</si>
  <si>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</si>
  <si>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</si>
  <si>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</si>
  <si>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</si>
  <si>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</si>
  <si>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</si>
  <si>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</si>
  <si>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</si>
  <si>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</si>
  <si>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</si>
  <si>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</si>
  <si>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</si>
  <si>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</si>
  <si>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</si>
  <si>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</si>
  <si>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</si>
  <si>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</si>
  <si>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</si>
  <si>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</si>
  <si>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</si>
  <si>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</si>
  <si>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</si>
  <si>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</si>
  <si>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</si>
  <si>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</si>
  <si>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</si>
  <si>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</si>
  <si>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</si>
  <si>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</si>
  <si>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</si>
  <si>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</si>
  <si>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</si>
  <si>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</si>
  <si>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</si>
  <si>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</si>
  <si>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</si>
  <si>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</si>
  <si>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</si>
  <si>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</si>
  <si>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</si>
  <si>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</si>
  <si>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</si>
  <si>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</si>
  <si>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</si>
  <si>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</si>
  <si>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</si>
  <si>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</si>
  <si>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</si>
  <si>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</si>
  <si>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</si>
  <si>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</si>
  <si>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</si>
  <si>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</si>
  <si>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</si>
  <si>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</si>
  <si>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</si>
  <si>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</si>
  <si>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</si>
  <si>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</si>
  <si>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</si>
  <si>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</si>
  <si>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</si>
  <si>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</si>
  <si>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</si>
  <si>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</si>
  <si>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</si>
  <si>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</si>
  <si>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</si>
  <si>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</si>
  <si>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</si>
  <si>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</si>
  <si>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</si>
  <si>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</si>
  <si>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</si>
  <si>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</si>
  <si>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</si>
  <si>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</si>
  <si>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</si>
  <si>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</si>
  <si>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</si>
  <si>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</si>
  <si>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</si>
  <si>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</si>
  <si>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</si>
  <si>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</si>
  <si>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</si>
  <si>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</si>
  <si>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</si>
  <si>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</si>
  <si>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</si>
  <si>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</si>
  <si>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</si>
  <si>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</si>
  <si>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</si>
  <si>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</si>
  <si>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</si>
  <si>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</si>
  <si>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</si>
  <si>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</si>
  <si>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</si>
  <si>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</si>
  <si>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</si>
  <si>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</si>
  <si>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</si>
  <si>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</si>
  <si>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</si>
  <si>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</si>
  <si>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</si>
  <si>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</si>
  <si>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</si>
  <si>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</si>
  <si>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</si>
  <si>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</si>
  <si>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</si>
  <si>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</si>
  <si>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</si>
  <si>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</si>
  <si>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</si>
  <si>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</si>
  <si>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</si>
  <si>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</si>
  <si>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</si>
  <si>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</si>
  <si>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</si>
  <si>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</si>
  <si>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</si>
  <si>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</si>
  <si>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</si>
  <si>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</si>
  <si>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</si>
  <si>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</si>
  <si>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</si>
  <si>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</si>
  <si>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</si>
  <si>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</si>
  <si>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</si>
  <si>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</si>
  <si>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</si>
  <si>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</si>
  <si>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</si>
  <si>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</si>
  <si>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</si>
  <si>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</si>
  <si>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</si>
  <si>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</si>
  <si>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</si>
  <si>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</si>
  <si>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</si>
  <si>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</si>
  <si>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</si>
  <si>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</si>
  <si>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</si>
  <si>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</si>
  <si>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</si>
  <si>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</si>
  <si>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</si>
  <si>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</si>
  <si>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</si>
  <si>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</si>
  <si>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</si>
  <si>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</si>
  <si>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</si>
  <si>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</si>
  <si>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</si>
  <si>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</si>
  <si>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</si>
  <si>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</si>
  <si>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</si>
  <si>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</si>
  <si>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</si>
  <si>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</si>
  <si>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</si>
  <si>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</si>
  <si>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</si>
  <si>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</si>
  <si>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</si>
  <si>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</si>
  <si>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</si>
  <si>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</si>
  <si>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</si>
  <si>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</si>
  <si>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</si>
  <si>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</si>
  <si>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</si>
  <si>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</si>
  <si>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</si>
  <si>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</si>
  <si>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</si>
  <si>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</si>
  <si>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</si>
  <si>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</si>
  <si>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</si>
  <si>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</si>
  <si>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</si>
  <si>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</si>
  <si>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</si>
  <si>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</si>
  <si>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</si>
  <si>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</si>
  <si>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</si>
  <si>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</si>
  <si>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</si>
  <si>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</si>
  <si>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</si>
  <si>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</si>
  <si>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</si>
  <si>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</si>
  <si>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</si>
  <si>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</si>
  <si>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</si>
  <si>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</si>
  <si>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</si>
  <si>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</si>
  <si>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</si>
  <si>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</si>
  <si>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</si>
  <si>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</si>
  <si>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</si>
  <si>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</si>
  <si>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</si>
  <si>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</si>
  <si>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</si>
  <si>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</si>
  <si>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</si>
  <si>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</si>
  <si>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</si>
  <si>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</si>
  <si>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</si>
  <si>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</si>
  <si>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</si>
  <si>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</si>
  <si>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</si>
  <si>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</si>
  <si>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</si>
  <si>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</si>
  <si>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</si>
  <si>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</si>
  <si>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</si>
  <si>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</si>
  <si>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</si>
  <si>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</si>
  <si>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</si>
  <si>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</si>
  <si>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</si>
  <si>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</si>
  <si>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</si>
  <si>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</si>
  <si>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</si>
  <si>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</si>
  <si>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</si>
  <si>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</si>
  <si>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</si>
  <si>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</si>
  <si>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</si>
  <si>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</si>
  <si>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</si>
  <si>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</si>
  <si>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</si>
  <si>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</si>
  <si>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</si>
  <si>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</si>
  <si>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</si>
  <si>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</si>
  <si>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</si>
  <si>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</si>
  <si>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</si>
  <si>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</si>
  <si>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</si>
  <si>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</si>
  <si>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</si>
  <si>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</si>
  <si>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</si>
  <si>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</si>
  <si>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</si>
  <si>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</si>
  <si>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</si>
  <si>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</si>
  <si>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</si>
  <si>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</si>
  <si>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</si>
  <si>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</si>
  <si>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</si>
  <si>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</si>
  <si>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</si>
  <si>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</si>
  <si>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</si>
  <si>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</si>
  <si>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</si>
  <si>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</si>
  <si>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</si>
  <si>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</si>
  <si>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</si>
  <si>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</si>
  <si>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</si>
  <si>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</si>
  <si>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</si>
  <si>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</si>
  <si>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</si>
  <si>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</si>
  <si>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</si>
  <si>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</si>
  <si>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</si>
  <si>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</si>
  <si>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</si>
  <si>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</si>
  <si>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</si>
  <si>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</si>
  <si>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</si>
  <si>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</si>
  <si>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</si>
  <si>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</si>
  <si>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</si>
  <si>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</si>
  <si>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</si>
  <si>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</si>
  <si>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</si>
  <si>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</si>
  <si>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</si>
  <si>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</si>
  <si>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</si>
  <si>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</si>
  <si>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</si>
  <si>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</si>
  <si>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</si>
  <si>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</si>
  <si>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</si>
  <si>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</si>
  <si>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</si>
  <si>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</si>
  <si>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</si>
  <si>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</si>
  <si>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</si>
  <si>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</si>
  <si>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</si>
  <si>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</si>
  <si>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</si>
  <si>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</si>
  <si>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</si>
  <si>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</si>
  <si>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</si>
  <si>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</si>
  <si>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</si>
  <si>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</si>
  <si>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</si>
  <si>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</si>
  <si>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</si>
  <si>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</si>
  <si>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</si>
  <si>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</si>
  <si>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</si>
  <si>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</si>
  <si>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</si>
  <si>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</si>
  <si>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</si>
  <si>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</si>
  <si>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</si>
  <si>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</si>
  <si>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</si>
  <si>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</si>
  <si>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</si>
  <si>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</si>
  <si>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</si>
  <si>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</si>
  <si>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</si>
  <si>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</si>
  <si>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</si>
  <si>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</si>
  <si>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</si>
  <si>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</si>
  <si>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</si>
  <si>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</si>
  <si>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</si>
  <si>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</si>
  <si>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</si>
  <si>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</si>
  <si>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</si>
  <si>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</si>
  <si>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</si>
  <si>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</si>
  <si>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</si>
  <si>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</si>
  <si>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</si>
  <si>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</si>
  <si>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</si>
  <si>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</si>
  <si>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</si>
  <si>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</si>
  <si>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</si>
  <si>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</si>
  <si>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</si>
  <si>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</si>
  <si>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</si>
  <si>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</si>
  <si>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</si>
  <si>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</si>
  <si>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</si>
  <si>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</si>
  <si>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</si>
  <si>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</si>
  <si>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</si>
  <si>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</si>
  <si>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</si>
  <si>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</si>
  <si>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</si>
  <si>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</si>
  <si>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</si>
  <si>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</si>
  <si>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</si>
  <si>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</si>
  <si>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</si>
  <si>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</si>
  <si>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</si>
  <si>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</si>
  <si>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</si>
  <si>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</si>
  <si>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</si>
  <si>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</si>
  <si>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</si>
  <si>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</si>
  <si>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</si>
  <si>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</si>
  <si>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</si>
  <si>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</si>
  <si>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</si>
  <si>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</si>
  <si>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</si>
  <si>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</si>
  <si>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</si>
  <si>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</si>
  <si>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</si>
  <si>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</si>
  <si>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</si>
  <si>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</si>
  <si>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</si>
  <si>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</si>
  <si>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</si>
  <si>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</si>
  <si>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</si>
  <si>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</si>
  <si>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</si>
  <si>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</si>
  <si>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</si>
  <si>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</si>
  <si>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</si>
  <si>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</si>
  <si>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</si>
  <si>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</si>
  <si>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</si>
  <si>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</si>
  <si>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</si>
  <si>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</si>
  <si>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</si>
  <si>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</si>
  <si>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</si>
  <si>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</si>
  <si>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</si>
  <si>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</si>
  <si>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</si>
  <si>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</si>
  <si>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</si>
  <si>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</si>
  <si>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</si>
  <si>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</si>
  <si>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</si>
  <si>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</si>
  <si>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</si>
  <si>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</si>
  <si>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</si>
  <si>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</si>
  <si>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</si>
  <si>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</si>
  <si>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</si>
  <si>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</si>
  <si>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</si>
  <si>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</si>
  <si>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</si>
  <si>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</si>
  <si>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</si>
  <si>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</si>
  <si>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</si>
  <si>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</si>
  <si>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</si>
  <si>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</si>
  <si>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</si>
  <si>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</si>
  <si>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</si>
  <si>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</si>
  <si>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</si>
  <si>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</si>
  <si>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</si>
  <si>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</si>
  <si>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</si>
  <si>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</si>
  <si>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</si>
  <si>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</si>
  <si>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</si>
  <si>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</si>
  <si>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</si>
  <si>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</si>
  <si>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</si>
  <si>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</si>
  <si>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</si>
  <si>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</si>
  <si>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</si>
  <si>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</si>
  <si>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</si>
  <si>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</si>
  <si>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</si>
  <si>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</si>
  <si>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</si>
  <si>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</si>
  <si>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</si>
  <si>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</si>
  <si>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</si>
  <si>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</si>
  <si>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</si>
  <si>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</si>
  <si>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</si>
  <si>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</si>
  <si>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</si>
  <si>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</si>
  <si>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</si>
  <si>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</si>
  <si>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</si>
  <si>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</si>
  <si>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</si>
  <si>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</si>
  <si>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</si>
  <si>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</si>
  <si>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</si>
  <si>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</si>
  <si>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</si>
  <si>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</si>
  <si>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</si>
  <si>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</si>
  <si>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</si>
  <si>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</si>
  <si>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</si>
  <si>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</si>
  <si>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</si>
  <si>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</si>
  <si>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</si>
  <si>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</si>
  <si>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</si>
  <si>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</si>
  <si>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</si>
  <si>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</si>
  <si>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</si>
  <si>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</si>
  <si>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</si>
  <si>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</si>
  <si>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</si>
  <si>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</si>
  <si>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</si>
  <si>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</si>
  <si>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</si>
  <si>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</si>
  <si>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</si>
  <si>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</si>
  <si>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</si>
  <si>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</si>
  <si>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</si>
  <si>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</si>
  <si>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</si>
  <si>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</si>
  <si>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</si>
  <si>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</si>
  <si>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</si>
  <si>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</si>
  <si>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</si>
  <si>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</si>
  <si>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</si>
  <si>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</si>
  <si>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</si>
  <si>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</si>
  <si>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</si>
  <si>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</si>
  <si>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</si>
  <si>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</si>
  <si>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</si>
  <si>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</si>
  <si>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</si>
  <si>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</si>
  <si>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</si>
  <si>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</si>
  <si>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</si>
  <si>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</si>
  <si>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</si>
  <si>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</si>
  <si>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</si>
  <si>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</si>
  <si>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</si>
  <si>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</si>
  <si>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</si>
  <si>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</si>
  <si>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</si>
  <si>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</si>
  <si>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</si>
  <si>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</si>
  <si>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</si>
  <si>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</si>
  <si>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</si>
  <si>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</si>
  <si>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</si>
  <si>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</si>
  <si>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</si>
  <si>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</si>
  <si>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</si>
  <si>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</si>
  <si>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</si>
  <si>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</si>
  <si>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</si>
  <si>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</si>
  <si>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</si>
  <si>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</si>
  <si>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</si>
  <si>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</si>
  <si>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</si>
  <si>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</si>
  <si>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</si>
  <si>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</si>
  <si>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</si>
  <si>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</si>
  <si>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</si>
  <si>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</si>
  <si>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</si>
  <si>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</si>
  <si>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</si>
  <si>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</si>
  <si>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</si>
  <si>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</si>
  <si>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</si>
  <si>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</si>
  <si>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</si>
  <si>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</si>
  <si>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</si>
  <si>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</si>
  <si>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</si>
  <si>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</si>
  <si>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</si>
  <si>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</si>
  <si>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</si>
  <si>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</si>
  <si>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</si>
  <si>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</si>
  <si>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</si>
  <si>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</si>
  <si>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</si>
  <si>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</si>
  <si>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</si>
  <si>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</si>
  <si>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</si>
  <si>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</si>
  <si>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</si>
  <si>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</si>
  <si>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</si>
  <si>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</si>
  <si>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</si>
  <si>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</si>
  <si>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</si>
  <si>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</si>
  <si>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</si>
  <si>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</si>
  <si>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</si>
  <si>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</si>
  <si>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</si>
  <si>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</si>
  <si>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</si>
  <si>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</si>
  <si>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</si>
  <si>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</si>
  <si>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</si>
  <si>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</si>
  <si>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</si>
  <si>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</si>
  <si>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</si>
  <si>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</si>
  <si>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</si>
  <si>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</si>
  <si>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</si>
  <si>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</si>
  <si>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</si>
  <si>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</si>
  <si>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</si>
  <si>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</si>
  <si>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</si>
  <si>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</si>
  <si>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</si>
  <si>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</si>
  <si>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</si>
  <si>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</si>
  <si>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</si>
  <si>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</si>
  <si>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</si>
  <si>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</si>
  <si>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</si>
  <si>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</si>
  <si>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</si>
  <si>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</si>
  <si>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</si>
  <si>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</si>
  <si>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</si>
  <si>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</si>
  <si>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</si>
  <si>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</si>
  <si>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</si>
  <si>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</si>
  <si>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</si>
  <si>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</si>
  <si>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</si>
  <si>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</si>
  <si>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</si>
  <si>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</si>
  <si>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</si>
  <si>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</si>
  <si>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</si>
  <si>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</si>
  <si>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</si>
  <si>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</si>
  <si>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</si>
  <si>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</si>
  <si>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</si>
  <si>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</si>
  <si>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</si>
  <si>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</si>
  <si>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</si>
  <si>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</si>
  <si>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</si>
  <si>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</si>
  <si>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</si>
  <si>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</si>
  <si>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</si>
  <si>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</si>
  <si>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</si>
  <si>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</si>
  <si>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</si>
  <si>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</si>
  <si>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</si>
  <si>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</si>
  <si>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</si>
  <si>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</si>
  <si>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</si>
  <si>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</si>
  <si>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</si>
  <si>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</si>
  <si>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</si>
  <si>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</si>
  <si>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</si>
  <si>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</si>
  <si>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</si>
  <si>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</si>
  <si>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</si>
  <si>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</si>
  <si>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</si>
  <si>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</si>
  <si>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</si>
  <si>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</si>
  <si>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</si>
  <si>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</si>
  <si>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</si>
  <si>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</si>
  <si>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</si>
  <si>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</si>
  <si>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</si>
  <si>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</si>
  <si>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</si>
  <si>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</si>
  <si>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</si>
  <si>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</si>
  <si>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</si>
  <si>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</si>
  <si>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</si>
  <si>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</si>
  <si>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</si>
  <si>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</si>
  <si>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</si>
  <si>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</si>
  <si>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</si>
  <si>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</si>
  <si>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</si>
  <si>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</si>
  <si>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</si>
  <si>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</si>
  <si>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</si>
  <si>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</si>
  <si>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</si>
  <si>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</si>
  <si>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</si>
  <si>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</si>
  <si>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</si>
  <si>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</si>
  <si>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</si>
  <si>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</si>
  <si>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</si>
  <si>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</si>
  <si>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</si>
  <si>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</si>
  <si>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</si>
  <si>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</si>
  <si>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</si>
  <si>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</si>
  <si>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</si>
  <si>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</si>
  <si>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</si>
  <si>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</si>
  <si>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</si>
  <si>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</si>
  <si>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</si>
  <si>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</si>
  <si>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</si>
  <si>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</si>
  <si>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</si>
  <si>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</si>
  <si>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</si>
  <si>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</si>
  <si>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</si>
  <si>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</si>
  <si>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</si>
  <si>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</si>
  <si>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</si>
  <si>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</si>
  <si>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</si>
  <si>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</si>
  <si>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</si>
  <si>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</si>
  <si>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</si>
  <si>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</si>
  <si>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</si>
  <si>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</si>
  <si>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</si>
  <si>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</si>
  <si>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</si>
  <si>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</si>
  <si>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</si>
  <si>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</si>
  <si>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</si>
  <si>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</si>
  <si>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</si>
  <si>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</si>
  <si>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</si>
  <si>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</si>
  <si>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</si>
  <si>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</si>
  <si>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</si>
  <si>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</si>
  <si>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</si>
  <si>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</si>
  <si>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</si>
  <si>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</si>
  <si>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</si>
  <si>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</si>
  <si>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</si>
  <si>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</si>
  <si>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</si>
  <si>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</si>
  <si>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</si>
  <si>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</si>
  <si>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</si>
  <si>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</si>
  <si>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</si>
  <si>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</si>
  <si>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</si>
  <si>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</si>
  <si>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</si>
  <si>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</si>
  <si>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</si>
  <si>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</si>
  <si>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</si>
  <si>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</si>
  <si>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</si>
  <si>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</si>
  <si>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</si>
  <si>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</si>
  <si>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</si>
  <si>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</si>
  <si>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</si>
  <si>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</si>
  <si>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</si>
  <si>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</si>
  <si>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</si>
  <si>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</si>
  <si>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</si>
  <si>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</si>
  <si>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</si>
  <si>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</si>
  <si>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</si>
  <si>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</si>
  <si>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</si>
  <si>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</si>
  <si>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</si>
  <si>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</si>
  <si>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</si>
  <si>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</si>
  <si>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</si>
  <si>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</si>
  <si>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</si>
  <si>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</si>
  <si>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</si>
  <si>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</si>
  <si>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</si>
  <si>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</si>
  <si>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</si>
  <si>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</si>
  <si>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</si>
  <si>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</si>
  <si>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</si>
  <si>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</si>
  <si>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</si>
  <si>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</si>
  <si>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</si>
  <si>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</si>
  <si>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</si>
  <si>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</si>
  <si>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</si>
  <si>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</si>
  <si>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</si>
  <si>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</si>
  <si>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</si>
  <si>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</si>
  <si>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</si>
  <si>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</si>
  <si>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</si>
  <si>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</si>
  <si>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</si>
  <si>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</si>
  <si>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</si>
  <si>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</si>
  <si>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</si>
  <si>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</si>
  <si>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</si>
  <si>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</si>
  <si>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</si>
  <si>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</si>
  <si>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</si>
  <si>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</si>
  <si>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</si>
  <si>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</si>
  <si>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</si>
  <si>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</si>
  <si>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</si>
  <si>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</si>
  <si>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</si>
  <si>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</si>
  <si>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</si>
  <si>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</si>
  <si>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</si>
  <si>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</si>
  <si>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</si>
  <si>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</si>
  <si>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</si>
  <si>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</si>
  <si>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</si>
  <si>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</si>
  <si>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</si>
  <si>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</si>
  <si>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</si>
  <si>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</si>
  <si>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</si>
  <si>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</si>
  <si>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</si>
  <si>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</si>
  <si>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</si>
  <si>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</si>
  <si>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</si>
  <si>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</si>
  <si>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</si>
  <si>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</si>
  <si>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</si>
  <si>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</si>
  <si>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</si>
  <si>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</si>
  <si>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</si>
  <si>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</si>
  <si>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</si>
  <si>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</si>
  <si>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</si>
  <si>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</si>
  <si>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</si>
  <si>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</si>
  <si>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</si>
  <si>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</si>
  <si>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</si>
  <si>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</si>
  <si>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</si>
  <si>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</si>
  <si>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</si>
  <si>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</si>
  <si>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</si>
  <si>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</si>
  <si>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</si>
  <si>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</si>
  <si>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</si>
  <si>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</si>
  <si>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</si>
  <si>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</si>
  <si>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</si>
  <si>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</si>
  <si>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</si>
  <si>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</si>
  <si>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</si>
  <si>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</si>
  <si>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</si>
  <si>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</si>
  <si>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</si>
  <si>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</si>
  <si>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</si>
  <si>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</si>
  <si>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</si>
  <si>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</si>
  <si>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</si>
  <si>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</si>
  <si>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</si>
  <si>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</si>
  <si>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</si>
  <si>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</si>
  <si>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</si>
  <si>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</si>
  <si>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</si>
  <si>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</si>
  <si>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</si>
  <si>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</si>
  <si>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</si>
  <si>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</si>
  <si>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</si>
  <si>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</si>
  <si>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</si>
  <si>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</si>
  <si>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</si>
  <si>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</si>
  <si>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</si>
  <si>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</si>
  <si>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</si>
  <si>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</si>
  <si>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</si>
  <si>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</si>
  <si>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</si>
  <si>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</si>
  <si>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</si>
  <si>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</si>
  <si>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</si>
  <si>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</si>
  <si>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</si>
  <si>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</si>
  <si>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</si>
  <si>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</si>
  <si>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</si>
  <si>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</si>
  <si>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</si>
  <si>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</si>
  <si>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</si>
  <si>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</si>
  <si>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</si>
  <si>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</si>
  <si>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</si>
  <si>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</si>
  <si>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</si>
  <si>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</si>
  <si>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</si>
  <si>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</si>
  <si>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</si>
  <si>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</si>
  <si>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</si>
  <si>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</si>
  <si>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</si>
  <si>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</si>
  <si>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</si>
  <si>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</si>
  <si>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</si>
  <si>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</si>
  <si>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</si>
  <si>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</si>
  <si>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</si>
  <si>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</si>
  <si>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</si>
  <si>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</si>
  <si>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</si>
  <si>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</si>
  <si>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</si>
  <si>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</si>
  <si>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</si>
  <si>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</si>
  <si>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</si>
  <si>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</si>
  <si>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</si>
  <si>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</si>
  <si>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</si>
  <si>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</si>
  <si>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</si>
  <si>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</si>
  <si>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</si>
  <si>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</si>
  <si>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</si>
  <si>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</si>
  <si>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</si>
  <si>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</si>
  <si>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</si>
  <si>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</si>
  <si>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</si>
  <si>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</si>
  <si>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</si>
  <si>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</si>
  <si>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</si>
  <si>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</si>
  <si>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</si>
  <si>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</si>
  <si>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</si>
  <si>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</si>
  <si>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</si>
  <si>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</si>
  <si>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</si>
  <si>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</si>
  <si>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</si>
  <si>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</si>
  <si>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</si>
  <si>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</si>
  <si>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</si>
  <si>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</si>
  <si>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</si>
  <si>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</si>
  <si>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</si>
  <si>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</si>
  <si>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</si>
  <si>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</si>
  <si>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</si>
  <si>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</si>
  <si>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</si>
  <si>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</si>
  <si>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</si>
  <si>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</si>
  <si>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</si>
  <si>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</si>
  <si>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</si>
  <si>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</si>
  <si>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</si>
  <si>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</si>
  <si>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</si>
  <si>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</si>
  <si>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</si>
  <si>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</si>
  <si>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</si>
  <si>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</si>
  <si>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</si>
  <si>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</si>
  <si>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</si>
  <si>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</si>
  <si>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</si>
  <si>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</si>
  <si>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</si>
  <si>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</si>
  <si>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</si>
  <si>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</si>
  <si>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</si>
  <si>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</si>
  <si>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</si>
  <si>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</si>
  <si>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</si>
  <si>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</si>
  <si>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</si>
  <si>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</si>
  <si>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</si>
  <si>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</si>
  <si>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</si>
  <si>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</si>
  <si>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</si>
  <si>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</si>
  <si>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</si>
  <si>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</si>
  <si>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</si>
  <si>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</si>
  <si>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</si>
  <si>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</si>
  <si>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</si>
  <si>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</si>
  <si>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</si>
  <si>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</si>
  <si>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</si>
  <si>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</si>
  <si>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</si>
  <si>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</si>
  <si>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</si>
  <si>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</si>
  <si>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</si>
  <si>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</si>
  <si>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</si>
  <si>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</si>
  <si>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</si>
  <si>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</si>
  <si>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</si>
  <si>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</si>
  <si>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</si>
  <si>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</si>
  <si>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</si>
  <si>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</si>
  <si>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</si>
  <si>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</si>
  <si>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</si>
  <si>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</si>
  <si>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</si>
  <si>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</si>
  <si>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</si>
  <si>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</si>
  <si>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</si>
  <si>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</si>
  <si>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</si>
  <si>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</si>
  <si>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</si>
  <si>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</si>
  <si>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</si>
  <si>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</si>
  <si>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</si>
  <si>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</si>
  <si>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</si>
  <si>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</si>
  <si>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</si>
  <si>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</si>
  <si>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</si>
  <si>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</si>
  <si>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</si>
  <si>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</si>
  <si>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</si>
  <si>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</si>
  <si>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</si>
  <si>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</si>
  <si>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</si>
  <si>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</si>
  <si>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</si>
  <si>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</si>
  <si>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</si>
  <si>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</si>
  <si>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</si>
  <si>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</si>
  <si>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</si>
  <si>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</si>
  <si>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</si>
  <si>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</si>
  <si>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</si>
  <si>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</si>
  <si>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</si>
  <si>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</si>
  <si>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</si>
  <si>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</si>
  <si>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</si>
  <si>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</si>
  <si>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</si>
  <si>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</si>
  <si>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</si>
  <si>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</si>
  <si>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</si>
  <si>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</si>
  <si>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</si>
  <si>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</si>
  <si>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</si>
  <si>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</si>
  <si>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</si>
  <si>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</si>
  <si>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</si>
  <si>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</si>
  <si>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</si>
  <si>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</si>
  <si>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</si>
  <si>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</si>
  <si>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</si>
  <si>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</si>
  <si>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</si>
  <si>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</si>
  <si>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</si>
  <si>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</si>
  <si>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</si>
  <si>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IIL INVOICES IN DEC 24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</si>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</sst>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7" fillId="3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7" workbookViewId="0">
      <selection activeCell="A2699" sqref="A269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8"/>
      <c r="B1" s="768"/>
      <c r="C1" s="768"/>
      <c r="D1" s="768"/>
      <c r="E1" s="76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3" t="s">
        <v>3196</v>
      </c>
      <c r="F1120" s="773"/>
      <c r="G1120" s="77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4" t="s">
        <v>4117</v>
      </c>
      <c r="B1490" s="776"/>
      <c r="C1490" s="778" t="s">
        <v>4118</v>
      </c>
      <c r="D1490" s="780"/>
      <c r="E1490" s="780"/>
    </row>
    <row r="1491" spans="1:5" ht="26.45" customHeight="1" x14ac:dyDescent="0.25">
      <c r="A1491" s="775"/>
      <c r="B1491" s="777"/>
      <c r="C1491" s="779"/>
      <c r="D1491" s="781"/>
      <c r="E1491" s="78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2" t="s">
        <v>4925</v>
      </c>
      <c r="D1803" s="78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3" t="s">
        <v>5164</v>
      </c>
      <c r="I1893" s="78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5" t="s">
        <v>5481</v>
      </c>
      <c r="E2010" s="78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7" t="s">
        <v>5573</v>
      </c>
      <c r="G2048" s="78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7" t="s">
        <v>5904</v>
      </c>
      <c r="D2183" s="767"/>
      <c r="E2183" s="76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9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9"/>
      <c r="B2303" s="63" t="s">
        <v>6193</v>
      </c>
      <c r="C2303" s="241"/>
      <c r="D2303" s="289"/>
      <c r="E2303" s="200"/>
    </row>
    <row r="2304" spans="1:5" ht="20.25" customHeight="1" x14ac:dyDescent="0.3">
      <c r="A2304" s="759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0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0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1" t="s">
        <v>6516</v>
      </c>
      <c r="E2443" s="761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2" t="s">
        <v>6524</v>
      </c>
      <c r="C2446" s="762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3" t="s">
        <v>8123</v>
      </c>
      <c r="C2687" s="763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8542</v>
      </c>
      <c r="B2699" s="44" t="s">
        <v>8543</v>
      </c>
    </row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7"/>
  <sheetViews>
    <sheetView tabSelected="1" zoomScaleNormal="100" workbookViewId="0">
      <pane ySplit="2" topLeftCell="A628" activePane="bottomLeft" state="frozen"/>
      <selection pane="bottomLeft" activeCell="M647" sqref="M64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90106934.849999994</v>
      </c>
      <c r="Q4" s="373">
        <f>P4+P5</f>
        <v>193129321.53999999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SUM(M93:M1911)</f>
        <v>103022386.69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137038552.84999999</v>
      </c>
      <c r="Q8" s="9">
        <f>SUM(M:M)</f>
        <v>126709391.02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130318256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58.150000005960464</v>
      </c>
      <c r="Q11" s="373">
        <f>Q9-Q8</f>
        <v>3608864.9800000042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SUM(N262:N26502)</f>
        <v>67859680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120563452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8517</v>
      </c>
      <c r="C603" s="745" t="s">
        <v>8024</v>
      </c>
      <c r="D603" s="717" t="s">
        <v>8518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8519</v>
      </c>
      <c r="D604" s="719" t="s">
        <v>8520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8521</v>
      </c>
      <c r="C605" s="745" t="s">
        <v>8075</v>
      </c>
      <c r="D605" s="719" t="s">
        <v>8522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8521</v>
      </c>
      <c r="C607" s="745" t="s">
        <v>8523</v>
      </c>
      <c r="D607" s="719" t="s">
        <v>8524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8527</v>
      </c>
      <c r="C608" s="745" t="s">
        <v>8427</v>
      </c>
      <c r="D608" s="719" t="s">
        <v>8526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8528</v>
      </c>
      <c r="C609" s="745" t="s">
        <v>8452</v>
      </c>
      <c r="D609" s="719" t="s">
        <v>8529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8518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8531</v>
      </c>
      <c r="C611" s="745" t="s">
        <v>8451</v>
      </c>
      <c r="D611" s="719" t="s">
        <v>8532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8533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8534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8533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8535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8536</v>
      </c>
      <c r="E616" s="709">
        <v>325000</v>
      </c>
      <c r="F616" s="737"/>
      <c r="G616" s="711">
        <f t="shared" ref="G616:G624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8544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8521</v>
      </c>
      <c r="C619" s="745" t="s">
        <v>8523</v>
      </c>
      <c r="D619" s="719" t="s">
        <v>8524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8549</v>
      </c>
      <c r="C620" s="745" t="s">
        <v>8545</v>
      </c>
      <c r="D620" s="719" t="s">
        <v>8546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8548</v>
      </c>
      <c r="C621" s="745" t="s">
        <v>8300</v>
      </c>
      <c r="D621" s="719" t="s">
        <v>8547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8550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8551</v>
      </c>
      <c r="D623" s="719" t="s">
        <v>8552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8521</v>
      </c>
      <c r="C624" s="745" t="s">
        <v>8523</v>
      </c>
      <c r="D624" s="719" t="s">
        <v>8524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6" ht="24" x14ac:dyDescent="0.3">
      <c r="A625" s="737"/>
      <c r="B625" s="745"/>
      <c r="C625" s="745"/>
      <c r="D625" s="717"/>
      <c r="E625" s="709"/>
      <c r="F625" s="737"/>
      <c r="G625" s="737"/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6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6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6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39">N628+O627-M628</f>
        <v>-747805.02000000048</v>
      </c>
    </row>
    <row r="629" spans="1:16" ht="24" x14ac:dyDescent="0.3">
      <c r="A629" s="737"/>
      <c r="B629" s="745"/>
      <c r="C629" s="745"/>
      <c r="D629" s="717"/>
      <c r="E629" s="709"/>
      <c r="F629" s="737"/>
      <c r="G629" s="737"/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3" si="40">N629+O628-M629</f>
        <v>-797805.02000000048</v>
      </c>
      <c r="P629" s="9"/>
    </row>
    <row r="630" spans="1:16" x14ac:dyDescent="0.3">
      <c r="A630" s="737"/>
      <c r="B630" s="745"/>
      <c r="C630" s="745"/>
      <c r="D630" s="717"/>
      <c r="E630" s="709"/>
      <c r="F630" s="737"/>
      <c r="G630" s="737"/>
      <c r="I630" s="707">
        <v>45642</v>
      </c>
      <c r="J630" s="739"/>
      <c r="K630" s="739"/>
      <c r="L630" s="719" t="s">
        <v>8515</v>
      </c>
      <c r="M630" s="709"/>
      <c r="N630" s="709">
        <v>8508670</v>
      </c>
      <c r="O630" s="711">
        <f t="shared" si="40"/>
        <v>7710864.9799999995</v>
      </c>
    </row>
    <row r="631" spans="1:16" ht="24" x14ac:dyDescent="0.3">
      <c r="A631" s="737"/>
      <c r="B631" s="745"/>
      <c r="C631" s="745"/>
      <c r="D631" s="717"/>
      <c r="E631" s="709"/>
      <c r="F631" s="737"/>
      <c r="G631" s="737"/>
      <c r="I631" s="707">
        <v>45644</v>
      </c>
      <c r="J631" s="757"/>
      <c r="K631" s="757"/>
      <c r="L631" s="719" t="s">
        <v>8525</v>
      </c>
      <c r="M631" s="709">
        <v>500000</v>
      </c>
      <c r="N631" s="737"/>
      <c r="O631" s="711">
        <f t="shared" si="40"/>
        <v>7210864.9799999995</v>
      </c>
    </row>
    <row r="632" spans="1:16" ht="24" x14ac:dyDescent="0.3">
      <c r="A632" s="737"/>
      <c r="B632" s="745"/>
      <c r="C632" s="745"/>
      <c r="D632" s="717"/>
      <c r="E632" s="709"/>
      <c r="F632" s="737"/>
      <c r="G632" s="737"/>
      <c r="I632" s="707">
        <v>45644</v>
      </c>
      <c r="J632" s="739" t="s">
        <v>8336</v>
      </c>
      <c r="K632" s="739" t="s">
        <v>7990</v>
      </c>
      <c r="L632" s="719" t="s">
        <v>8496</v>
      </c>
      <c r="M632" s="709">
        <v>100000</v>
      </c>
      <c r="N632" s="737"/>
      <c r="O632" s="711">
        <f t="shared" si="40"/>
        <v>7110864.9799999995</v>
      </c>
    </row>
    <row r="633" spans="1:16" x14ac:dyDescent="0.3">
      <c r="A633" s="737"/>
      <c r="B633" s="745"/>
      <c r="C633" s="745"/>
      <c r="D633" s="717"/>
      <c r="E633" s="709"/>
      <c r="F633" s="737"/>
      <c r="G633" s="737"/>
      <c r="I633" s="707">
        <v>45644</v>
      </c>
      <c r="J633" s="739" t="s">
        <v>8492</v>
      </c>
      <c r="K633" s="739" t="s">
        <v>8414</v>
      </c>
      <c r="L633" s="719" t="s">
        <v>8530</v>
      </c>
      <c r="M633" s="709">
        <v>100000</v>
      </c>
      <c r="N633" s="737"/>
      <c r="O633" s="711">
        <f t="shared" si="40"/>
        <v>7010864.9799999995</v>
      </c>
    </row>
    <row r="634" spans="1:16" x14ac:dyDescent="0.3">
      <c r="A634" s="737"/>
      <c r="B634" s="745"/>
      <c r="C634" s="745"/>
      <c r="D634" s="717"/>
      <c r="E634" s="709"/>
      <c r="F634" s="737"/>
      <c r="G634" s="737"/>
      <c r="I634" s="707">
        <v>45645</v>
      </c>
      <c r="J634" s="739" t="s">
        <v>8005</v>
      </c>
      <c r="K634" s="739" t="s">
        <v>8149</v>
      </c>
      <c r="L634" s="719" t="s">
        <v>8147</v>
      </c>
      <c r="M634" s="709">
        <v>500000</v>
      </c>
      <c r="N634" s="737"/>
      <c r="O634" s="711">
        <f t="shared" ref="O634" si="41">N634+O633-M634</f>
        <v>6510864.9799999995</v>
      </c>
    </row>
    <row r="635" spans="1:16" ht="24" x14ac:dyDescent="0.3">
      <c r="A635" s="737"/>
      <c r="B635" s="745"/>
      <c r="C635" s="745"/>
      <c r="D635" s="717"/>
      <c r="E635" s="709"/>
      <c r="F635" s="737"/>
      <c r="G635" s="737"/>
      <c r="I635" s="707">
        <v>45645</v>
      </c>
      <c r="J635" s="739" t="s">
        <v>8005</v>
      </c>
      <c r="K635" s="739" t="s">
        <v>8320</v>
      </c>
      <c r="L635" s="719" t="s">
        <v>8321</v>
      </c>
      <c r="M635" s="709">
        <v>600000</v>
      </c>
      <c r="N635" s="737"/>
      <c r="O635" s="711">
        <f t="shared" ref="O635:O636" si="42">N635+O634-M635</f>
        <v>5910864.9799999995</v>
      </c>
    </row>
    <row r="636" spans="1:16" ht="24" x14ac:dyDescent="0.3">
      <c r="A636" s="737"/>
      <c r="B636" s="745"/>
      <c r="C636" s="745"/>
      <c r="D636" s="717"/>
      <c r="E636" s="709"/>
      <c r="F636" s="737"/>
      <c r="G636" s="737"/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20000</v>
      </c>
      <c r="N636" s="737"/>
      <c r="O636" s="711">
        <f t="shared" si="42"/>
        <v>5890864.9799999995</v>
      </c>
    </row>
    <row r="637" spans="1:16" ht="24" x14ac:dyDescent="0.3">
      <c r="A637" s="737"/>
      <c r="B637" s="745"/>
      <c r="C637" s="745"/>
      <c r="D637" s="717"/>
      <c r="E637" s="709"/>
      <c r="F637" s="737"/>
      <c r="G637" s="737"/>
      <c r="I637" s="707">
        <v>45646</v>
      </c>
      <c r="J637" s="739" t="s">
        <v>8029</v>
      </c>
      <c r="K637" s="739" t="s">
        <v>8462</v>
      </c>
      <c r="L637" s="719" t="s">
        <v>8537</v>
      </c>
      <c r="M637" s="709">
        <v>150000</v>
      </c>
      <c r="N637" s="737"/>
      <c r="O637" s="711">
        <f t="shared" ref="O637" si="43">N637+O636-M637</f>
        <v>5740864.9799999995</v>
      </c>
    </row>
    <row r="638" spans="1:16" x14ac:dyDescent="0.3">
      <c r="A638" s="737"/>
      <c r="B638" s="745"/>
      <c r="C638" s="745"/>
      <c r="D638" s="717"/>
      <c r="E638" s="709"/>
      <c r="F638" s="737"/>
      <c r="G638" s="737"/>
      <c r="I638" s="707">
        <v>45646</v>
      </c>
      <c r="J638" s="739" t="s">
        <v>8031</v>
      </c>
      <c r="K638" s="739" t="s">
        <v>8088</v>
      </c>
      <c r="L638" s="719" t="s">
        <v>8538</v>
      </c>
      <c r="M638" s="709">
        <v>100000</v>
      </c>
      <c r="N638" s="737"/>
      <c r="O638" s="711">
        <f t="shared" ref="O638:O639" si="44">N638+O637-M638</f>
        <v>5640864.9799999995</v>
      </c>
    </row>
    <row r="639" spans="1:16" x14ac:dyDescent="0.3">
      <c r="A639" s="737"/>
      <c r="B639" s="745"/>
      <c r="C639" s="745"/>
      <c r="D639" s="717"/>
      <c r="E639" s="709"/>
      <c r="F639" s="737"/>
      <c r="G639" s="737"/>
      <c r="I639" s="707">
        <v>45646</v>
      </c>
      <c r="J639" s="739" t="s">
        <v>8539</v>
      </c>
      <c r="K639" s="739" t="s">
        <v>7983</v>
      </c>
      <c r="L639" s="719" t="s">
        <v>8540</v>
      </c>
      <c r="M639" s="709">
        <v>200000</v>
      </c>
      <c r="N639" s="737"/>
      <c r="O639" s="711">
        <f t="shared" si="44"/>
        <v>5440864.9799999995</v>
      </c>
    </row>
    <row r="640" spans="1:16" x14ac:dyDescent="0.3">
      <c r="A640" s="737"/>
      <c r="B640" s="745"/>
      <c r="C640" s="745"/>
      <c r="D640" s="717"/>
      <c r="E640" s="709"/>
      <c r="F640" s="737"/>
      <c r="G640" s="737"/>
      <c r="I640" s="707">
        <v>45647</v>
      </c>
      <c r="J640" s="739" t="s">
        <v>8555</v>
      </c>
      <c r="K640" s="739" t="s">
        <v>8554</v>
      </c>
      <c r="L640" s="719" t="s">
        <v>8553</v>
      </c>
      <c r="M640" s="709">
        <v>52000</v>
      </c>
      <c r="N640" s="737"/>
      <c r="O640" s="711">
        <f t="shared" ref="O640:O641" si="45">N640+O639-M640</f>
        <v>5388864.9799999995</v>
      </c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07">
        <v>45647</v>
      </c>
      <c r="J641" s="739" t="s">
        <v>8056</v>
      </c>
      <c r="K641" s="739" t="s">
        <v>8556</v>
      </c>
      <c r="L641" s="719" t="s">
        <v>8557</v>
      </c>
      <c r="M641" s="709">
        <v>140000</v>
      </c>
      <c r="N641" s="737"/>
      <c r="O641" s="711">
        <f t="shared" si="45"/>
        <v>5248864.9799999995</v>
      </c>
    </row>
    <row r="642" spans="1:15" ht="24" x14ac:dyDescent="0.3">
      <c r="A642" s="737"/>
      <c r="B642" s="745"/>
      <c r="C642" s="745"/>
      <c r="D642" s="717"/>
      <c r="E642" s="709"/>
      <c r="F642" s="737"/>
      <c r="G642" s="737"/>
      <c r="I642" s="707">
        <v>45653</v>
      </c>
      <c r="J642" s="739" t="s">
        <v>8333</v>
      </c>
      <c r="K642" s="739" t="s">
        <v>7985</v>
      </c>
      <c r="L642" s="719" t="s">
        <v>8558</v>
      </c>
      <c r="M642" s="709">
        <v>615000</v>
      </c>
      <c r="N642" s="737"/>
      <c r="O642" s="711">
        <f t="shared" ref="O642" si="46">N642+O641-M642</f>
        <v>4633864.9799999995</v>
      </c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07">
        <v>45653</v>
      </c>
      <c r="J643" s="739"/>
      <c r="K643" s="739" t="s">
        <v>8154</v>
      </c>
      <c r="L643" s="719" t="s">
        <v>8502</v>
      </c>
      <c r="M643" s="709">
        <v>800000</v>
      </c>
      <c r="N643" s="737"/>
      <c r="O643" s="711">
        <f t="shared" ref="O643" si="47">N643+O642-M643</f>
        <v>3833864.9799999995</v>
      </c>
    </row>
    <row r="644" spans="1:15" ht="24" x14ac:dyDescent="0.3">
      <c r="A644" s="737"/>
      <c r="B644" s="745"/>
      <c r="C644" s="745"/>
      <c r="D644" s="717"/>
      <c r="E644" s="709"/>
      <c r="F644" s="737"/>
      <c r="G644" s="737"/>
      <c r="I644" s="707">
        <v>45654</v>
      </c>
      <c r="J644" s="739" t="s">
        <v>8333</v>
      </c>
      <c r="K644" s="739" t="s">
        <v>7985</v>
      </c>
      <c r="L644" s="719" t="s">
        <v>8562</v>
      </c>
      <c r="M644" s="709">
        <v>100000</v>
      </c>
      <c r="N644" s="737"/>
      <c r="O644" s="711">
        <f t="shared" ref="O644:O646" si="48">N644+O643-M644</f>
        <v>3733864.9799999995</v>
      </c>
    </row>
    <row r="645" spans="1:15" ht="24" x14ac:dyDescent="0.3">
      <c r="A645" s="737"/>
      <c r="B645" s="745"/>
      <c r="C645" s="745"/>
      <c r="D645" s="717"/>
      <c r="E645" s="709"/>
      <c r="F645" s="737"/>
      <c r="G645" s="737"/>
      <c r="I645" s="707">
        <v>45654</v>
      </c>
      <c r="J645" s="739" t="s">
        <v>8030</v>
      </c>
      <c r="K645" s="739" t="s">
        <v>7985</v>
      </c>
      <c r="L645" s="719" t="s">
        <v>8561</v>
      </c>
      <c r="M645" s="709">
        <v>54000</v>
      </c>
      <c r="N645" s="737"/>
      <c r="O645" s="711">
        <f t="shared" si="48"/>
        <v>3679864.9799999995</v>
      </c>
    </row>
    <row r="646" spans="1:15" ht="24" x14ac:dyDescent="0.3">
      <c r="A646" s="737"/>
      <c r="B646" s="745"/>
      <c r="C646" s="745"/>
      <c r="D646" s="717"/>
      <c r="E646" s="709"/>
      <c r="F646" s="737"/>
      <c r="G646" s="737"/>
      <c r="I646" s="707">
        <v>45654</v>
      </c>
      <c r="J646" s="739" t="s">
        <v>8026</v>
      </c>
      <c r="K646" s="739" t="s">
        <v>8559</v>
      </c>
      <c r="L646" s="719" t="s">
        <v>8560</v>
      </c>
      <c r="M646" s="709">
        <v>40000</v>
      </c>
      <c r="N646" s="737"/>
      <c r="O646" s="711">
        <f t="shared" si="48"/>
        <v>3639864.9799999995</v>
      </c>
    </row>
    <row r="647" spans="1:15" ht="24" x14ac:dyDescent="0.3">
      <c r="A647" s="737"/>
      <c r="B647" s="745"/>
      <c r="C647" s="745"/>
      <c r="D647" s="717"/>
      <c r="E647" s="709"/>
      <c r="F647" s="737"/>
      <c r="G647" s="737"/>
      <c r="I647" s="707">
        <v>45654</v>
      </c>
      <c r="J647" s="739" t="s">
        <v>8555</v>
      </c>
      <c r="K647" s="739" t="s">
        <v>7985</v>
      </c>
      <c r="L647" s="719" t="s">
        <v>8563</v>
      </c>
      <c r="M647" s="709">
        <v>31000</v>
      </c>
      <c r="N647" s="737"/>
      <c r="O647" s="711">
        <f t="shared" ref="O647" si="49">N647+O646-M647</f>
        <v>3608864.9799999995</v>
      </c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524" activePane="bottomLeft" state="frozen"/>
      <selection pane="bottomLeft" activeCell="B524" sqref="B52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1" t="s">
        <v>65</v>
      </c>
      <c r="C4" s="812"/>
      <c r="D4" s="812"/>
      <c r="E4" s="812"/>
      <c r="F4" s="81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1" t="s">
        <v>65</v>
      </c>
      <c r="C7" s="812"/>
      <c r="D7" s="812"/>
      <c r="E7" s="812"/>
      <c r="F7" s="81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1" t="s">
        <v>65</v>
      </c>
      <c r="C9" s="812"/>
      <c r="D9" s="812"/>
      <c r="E9" s="812"/>
      <c r="F9" s="81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1" t="s">
        <v>65</v>
      </c>
      <c r="C10" s="812"/>
      <c r="D10" s="812"/>
      <c r="E10" s="812"/>
      <c r="F10" s="81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1" t="s">
        <v>65</v>
      </c>
      <c r="C11" s="812"/>
      <c r="D11" s="812"/>
      <c r="E11" s="812"/>
      <c r="F11" s="81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1" t="s">
        <v>65</v>
      </c>
      <c r="C18" s="812"/>
      <c r="D18" s="812"/>
      <c r="E18" s="812"/>
      <c r="F18" s="81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1" t="s">
        <v>65</v>
      </c>
      <c r="C19" s="812"/>
      <c r="D19" s="812"/>
      <c r="E19" s="812"/>
      <c r="F19" s="81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1" t="s">
        <v>65</v>
      </c>
      <c r="C20" s="812"/>
      <c r="D20" s="812"/>
      <c r="E20" s="812"/>
      <c r="F20" s="81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1" t="s">
        <v>65</v>
      </c>
      <c r="C26" s="812"/>
      <c r="D26" s="812"/>
      <c r="E26" s="812"/>
      <c r="F26" s="81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1" t="s">
        <v>65</v>
      </c>
      <c r="C31" s="812"/>
      <c r="D31" s="812"/>
      <c r="E31" s="812"/>
      <c r="F31" s="81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1" t="s">
        <v>65</v>
      </c>
      <c r="C36" s="812"/>
      <c r="D36" s="812"/>
      <c r="E36" s="812"/>
      <c r="F36" s="81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1" t="s">
        <v>65</v>
      </c>
      <c r="C37" s="812"/>
      <c r="D37" s="812"/>
      <c r="E37" s="812"/>
      <c r="F37" s="81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1" t="s">
        <v>65</v>
      </c>
      <c r="C43" s="812"/>
      <c r="D43" s="812"/>
      <c r="E43" s="812"/>
      <c r="F43" s="81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1" t="s">
        <v>65</v>
      </c>
      <c r="C44" s="812"/>
      <c r="D44" s="812"/>
      <c r="E44" s="812"/>
      <c r="F44" s="81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1" t="s">
        <v>65</v>
      </c>
      <c r="C46" s="812"/>
      <c r="D46" s="812"/>
      <c r="E46" s="812"/>
      <c r="F46" s="81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1" t="s">
        <v>65</v>
      </c>
      <c r="C49" s="812"/>
      <c r="D49" s="812"/>
      <c r="E49" s="812"/>
      <c r="F49" s="81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1" t="s">
        <v>65</v>
      </c>
      <c r="C50" s="812"/>
      <c r="D50" s="812"/>
      <c r="E50" s="812"/>
      <c r="F50" s="81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1" t="s">
        <v>65</v>
      </c>
      <c r="C69" s="812"/>
      <c r="D69" s="812"/>
      <c r="E69" s="812"/>
      <c r="F69" s="81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1" t="s">
        <v>65</v>
      </c>
      <c r="C82" s="812"/>
      <c r="D82" s="812"/>
      <c r="E82" s="812"/>
      <c r="F82" s="81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4" t="s">
        <v>7706</v>
      </c>
      <c r="B327" s="815"/>
      <c r="C327" s="815"/>
      <c r="D327" s="815"/>
      <c r="E327" s="815"/>
      <c r="F327" s="815"/>
      <c r="G327" s="815"/>
      <c r="H327" s="81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4" t="s">
        <v>7705</v>
      </c>
      <c r="B353" s="815"/>
      <c r="C353" s="815"/>
      <c r="D353" s="815"/>
      <c r="E353" s="815"/>
      <c r="F353" s="815"/>
      <c r="G353" s="815"/>
      <c r="H353" s="81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4" t="s">
        <v>7745</v>
      </c>
      <c r="B371" s="815"/>
      <c r="C371" s="815"/>
      <c r="D371" s="815"/>
      <c r="E371" s="815"/>
      <c r="F371" s="815"/>
      <c r="G371" s="815"/>
      <c r="H371" s="81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7" t="s">
        <v>7907</v>
      </c>
      <c r="B384" s="818"/>
      <c r="C384" s="818"/>
      <c r="D384" s="818"/>
      <c r="E384" s="818"/>
      <c r="F384" s="818"/>
      <c r="G384" s="818"/>
      <c r="H384" s="651"/>
    </row>
    <row r="385" spans="1:9" s="7" customFormat="1" ht="28.5" x14ac:dyDescent="0.25">
      <c r="A385" s="817"/>
      <c r="B385" s="818"/>
      <c r="C385" s="818"/>
      <c r="D385" s="818"/>
      <c r="E385" s="818"/>
      <c r="F385" s="818"/>
      <c r="G385" s="81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7907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7" t="s">
        <v>7849</v>
      </c>
      <c r="B410" s="818"/>
      <c r="C410" s="818"/>
      <c r="D410" s="818"/>
      <c r="E410" s="818"/>
      <c r="F410" s="818"/>
      <c r="G410" s="81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7908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7953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4" t="s">
        <v>8168</v>
      </c>
      <c r="B482" s="805"/>
      <c r="C482" s="805"/>
      <c r="D482" s="805"/>
      <c r="E482" s="805"/>
      <c r="F482" s="805"/>
      <c r="G482" s="80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4" t="s">
        <v>8274</v>
      </c>
      <c r="B500" s="805"/>
      <c r="C500" s="805"/>
      <c r="D500" s="805"/>
      <c r="E500" s="805"/>
      <c r="F500" s="805"/>
      <c r="G500" s="80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4" t="s">
        <v>8365</v>
      </c>
      <c r="B519" s="805"/>
      <c r="C519" s="805"/>
      <c r="D519" s="805"/>
      <c r="E519" s="805"/>
      <c r="F519" s="805"/>
      <c r="G519" s="80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8259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5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5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4" t="s">
        <v>8465</v>
      </c>
      <c r="B538" s="805"/>
      <c r="C538" s="805"/>
      <c r="D538" s="805"/>
      <c r="E538" s="805"/>
      <c r="F538" s="805"/>
      <c r="G538" s="805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489">
        <v>1074</v>
      </c>
      <c r="B540" s="756" t="s">
        <v>8516</v>
      </c>
      <c r="G540" s="31"/>
      <c r="H540" s="31"/>
    </row>
    <row r="541" spans="1:11" s="7" customFormat="1" ht="15.75" x14ac:dyDescent="0.25">
      <c r="A541" s="489">
        <v>1075</v>
      </c>
      <c r="B541" s="756" t="s">
        <v>8516</v>
      </c>
      <c r="G541" s="31"/>
      <c r="H541" s="31"/>
    </row>
    <row r="542" spans="1:11" s="7" customFormat="1" ht="15.75" x14ac:dyDescent="0.25">
      <c r="A542" s="489">
        <v>1076</v>
      </c>
      <c r="B542" s="756" t="s">
        <v>8516</v>
      </c>
      <c r="G542" s="31"/>
      <c r="H542" s="31"/>
    </row>
    <row r="543" spans="1:11" s="7" customFormat="1" ht="15" customHeight="1" x14ac:dyDescent="0.25">
      <c r="A543" s="489">
        <v>1077</v>
      </c>
      <c r="B543" s="754" t="s">
        <v>99</v>
      </c>
      <c r="C543" s="410">
        <v>1270000</v>
      </c>
      <c r="D543" s="25">
        <v>0.15</v>
      </c>
      <c r="E543" s="10">
        <f>D543*C543</f>
        <v>190500</v>
      </c>
      <c r="F543" s="10">
        <f>E543+C543</f>
        <v>1460500</v>
      </c>
      <c r="G543" s="450"/>
      <c r="H543" s="627"/>
      <c r="I543" s="7" t="s">
        <v>8473</v>
      </c>
      <c r="K543" s="632"/>
    </row>
    <row r="544" spans="1:11" s="7" customFormat="1" ht="15.75" x14ac:dyDescent="0.25">
      <c r="A544" s="489">
        <v>1078</v>
      </c>
      <c r="B544" s="5" t="s">
        <v>119</v>
      </c>
      <c r="C544" s="410">
        <v>34000</v>
      </c>
      <c r="D544" s="25">
        <v>0.15</v>
      </c>
      <c r="E544" s="10">
        <f t="shared" ref="E544:E546" si="88">D544*C544</f>
        <v>5100</v>
      </c>
      <c r="F544" s="10">
        <f t="shared" ref="F544:F546" si="89">E544+C544</f>
        <v>39100</v>
      </c>
      <c r="G544" s="450" t="s">
        <v>7168</v>
      </c>
      <c r="H544" s="31"/>
    </row>
    <row r="545" spans="1:11" s="7" customFormat="1" ht="15.75" x14ac:dyDescent="0.25">
      <c r="A545" s="489">
        <v>1079</v>
      </c>
      <c r="B545" s="673" t="s">
        <v>99</v>
      </c>
      <c r="C545" s="410">
        <v>282269</v>
      </c>
      <c r="D545" s="25">
        <v>0.15</v>
      </c>
      <c r="E545" s="10">
        <f t="shared" si="88"/>
        <v>42340.35</v>
      </c>
      <c r="F545" s="10">
        <f t="shared" si="89"/>
        <v>324609.34999999998</v>
      </c>
      <c r="G545" s="450" t="s">
        <v>7168</v>
      </c>
      <c r="H545" s="31"/>
    </row>
    <row r="546" spans="1:11" s="7" customFormat="1" ht="15.75" x14ac:dyDescent="0.25">
      <c r="A546" s="489">
        <v>1080</v>
      </c>
      <c r="B546" s="5" t="s">
        <v>119</v>
      </c>
      <c r="C546" s="410">
        <v>374000</v>
      </c>
      <c r="D546" s="25">
        <v>0.15</v>
      </c>
      <c r="E546" s="10">
        <f t="shared" si="88"/>
        <v>56100</v>
      </c>
      <c r="F546" s="10">
        <f t="shared" si="89"/>
        <v>430100</v>
      </c>
      <c r="G546" s="450" t="s">
        <v>7168</v>
      </c>
      <c r="H546" s="31"/>
    </row>
    <row r="547" spans="1:11" s="7" customFormat="1" ht="15" customHeight="1" x14ac:dyDescent="0.25">
      <c r="A547" s="489">
        <v>1055</v>
      </c>
      <c r="B547" s="751" t="s">
        <v>7438</v>
      </c>
      <c r="C547" s="10">
        <v>18000</v>
      </c>
      <c r="D547" s="25">
        <v>0.15</v>
      </c>
      <c r="E547" s="10">
        <f>D547*C547</f>
        <v>2700</v>
      </c>
      <c r="F547" s="10">
        <f>E547+C547</f>
        <v>20700</v>
      </c>
      <c r="G547" s="450" t="s">
        <v>7168</v>
      </c>
      <c r="H547" s="627">
        <v>45505</v>
      </c>
      <c r="I547" s="7" t="s">
        <v>7940</v>
      </c>
      <c r="K547" s="590"/>
    </row>
    <row r="548" spans="1:11" s="7" customFormat="1" ht="15" customHeight="1" x14ac:dyDescent="0.25">
      <c r="A548" s="489">
        <v>1056</v>
      </c>
      <c r="B548" s="751" t="s">
        <v>64</v>
      </c>
      <c r="C548" s="410">
        <v>209750</v>
      </c>
      <c r="D548" s="25">
        <v>0.15</v>
      </c>
      <c r="E548" s="10">
        <f>D548*C548</f>
        <v>31462.5</v>
      </c>
      <c r="F548" s="10">
        <f>E548+C548</f>
        <v>241212.5</v>
      </c>
      <c r="G548" s="450" t="s">
        <v>7168</v>
      </c>
      <c r="H548" s="627">
        <v>45505</v>
      </c>
      <c r="I548" s="7" t="s">
        <v>8126</v>
      </c>
      <c r="K548" s="632"/>
    </row>
    <row r="549" spans="1:11" s="7" customFormat="1" ht="15.75" x14ac:dyDescent="0.25">
      <c r="A549" s="31"/>
      <c r="G549" s="31"/>
      <c r="H549" s="31"/>
      <c r="J549" s="755" t="s">
        <v>7890</v>
      </c>
      <c r="K549" s="632">
        <v>377046</v>
      </c>
    </row>
    <row r="550" spans="1:11" s="7" customFormat="1" ht="23.25" x14ac:dyDescent="0.25">
      <c r="A550" s="806" t="s">
        <v>8275</v>
      </c>
      <c r="B550" s="807"/>
      <c r="C550" s="807"/>
      <c r="D550" s="807"/>
      <c r="E550" s="807"/>
      <c r="F550" s="807"/>
      <c r="G550" s="807"/>
      <c r="H550" s="808"/>
      <c r="I550" s="810" t="s">
        <v>8514</v>
      </c>
      <c r="J550" s="615">
        <v>0.18</v>
      </c>
      <c r="K550" s="632">
        <f>K549*18%</f>
        <v>67868.28</v>
      </c>
    </row>
    <row r="551" spans="1:11" s="7" customFormat="1" ht="15.75" x14ac:dyDescent="0.25">
      <c r="A551" s="645"/>
      <c r="B551" s="646"/>
      <c r="C551" s="647">
        <f>SUM(C544:C548)</f>
        <v>918019</v>
      </c>
      <c r="D551" s="648"/>
      <c r="E551" s="657" t="s">
        <v>7620</v>
      </c>
      <c r="F551" s="657"/>
      <c r="G551" s="650"/>
      <c r="H551" s="651"/>
      <c r="I551" s="810"/>
      <c r="K551" s="590">
        <f>K550+K549</f>
        <v>444914.28</v>
      </c>
    </row>
    <row r="552" spans="1:11" s="7" customFormat="1" ht="15.75" x14ac:dyDescent="0.25">
      <c r="A552" s="645"/>
      <c r="B552" s="658" t="s">
        <v>7754</v>
      </c>
      <c r="C552" s="647">
        <f>C551*60%</f>
        <v>550811.4</v>
      </c>
      <c r="D552" s="648"/>
      <c r="E552" s="647"/>
      <c r="F552" s="647"/>
      <c r="G552" s="650" t="s">
        <v>7663</v>
      </c>
      <c r="H552" s="659">
        <f>SUM(E544:E546)</f>
        <v>103540.35</v>
      </c>
      <c r="I552" s="810"/>
      <c r="K552" s="632"/>
    </row>
    <row r="553" spans="1:11" s="7" customFormat="1" ht="15.75" x14ac:dyDescent="0.25">
      <c r="A553" s="645"/>
      <c r="B553" s="658" t="s">
        <v>7753</v>
      </c>
      <c r="C553" s="647">
        <f>C551*40%</f>
        <v>367207.60000000003</v>
      </c>
      <c r="D553" s="648"/>
      <c r="E553" s="660"/>
      <c r="F553" s="660">
        <f>K549+K554</f>
        <v>597668</v>
      </c>
      <c r="G553" s="661">
        <v>0.8</v>
      </c>
      <c r="H553" s="662">
        <f>H552*80%</f>
        <v>82832.280000000013</v>
      </c>
      <c r="I553" s="810"/>
      <c r="J553" s="809"/>
      <c r="K553" s="809"/>
    </row>
    <row r="554" spans="1:11" s="7" customFormat="1" ht="15.75" x14ac:dyDescent="0.25">
      <c r="A554" s="645"/>
      <c r="B554" s="658"/>
      <c r="C554" s="647"/>
      <c r="D554" s="648"/>
      <c r="E554" s="663">
        <v>0.15</v>
      </c>
      <c r="F554" s="660">
        <f>F553*15%</f>
        <v>89650.2</v>
      </c>
      <c r="G554" s="650"/>
      <c r="H554" s="651"/>
      <c r="I554" s="810"/>
      <c r="J554" s="755" t="s">
        <v>7890</v>
      </c>
      <c r="K554" s="632">
        <v>220622</v>
      </c>
    </row>
    <row r="555" spans="1:11" s="7" customFormat="1" ht="15.75" x14ac:dyDescent="0.25">
      <c r="A555" s="645"/>
      <c r="B555" s="658" t="s">
        <v>7665</v>
      </c>
      <c r="C555" s="647">
        <f>C552</f>
        <v>550811.4</v>
      </c>
      <c r="D555" s="648"/>
      <c r="E555" s="660"/>
      <c r="F555" s="660"/>
      <c r="G555" s="650" t="s">
        <v>7881</v>
      </c>
      <c r="H555" s="659">
        <f>F554</f>
        <v>89650.2</v>
      </c>
      <c r="I555" s="810"/>
      <c r="J555" s="615">
        <v>0.18</v>
      </c>
      <c r="K555" s="632">
        <f>K554*18%</f>
        <v>39711.96</v>
      </c>
    </row>
    <row r="556" spans="1:11" s="7" customFormat="1" ht="15.75" x14ac:dyDescent="0.25">
      <c r="A556" s="645"/>
      <c r="B556" s="658" t="s">
        <v>7623</v>
      </c>
      <c r="C556" s="647">
        <f>C555</f>
        <v>550811.4</v>
      </c>
      <c r="D556" s="648"/>
      <c r="E556" s="663"/>
      <c r="F556" s="660"/>
      <c r="G556" s="650" t="s">
        <v>7882</v>
      </c>
      <c r="H556" s="659">
        <f>H553-H555</f>
        <v>-6817.9199999999837</v>
      </c>
      <c r="I556" s="810"/>
      <c r="K556" s="590">
        <f>K555+K554</f>
        <v>260333.96</v>
      </c>
    </row>
    <row r="557" spans="1:11" s="7" customFormat="1" ht="15.75" x14ac:dyDescent="0.25">
      <c r="A557" s="645"/>
      <c r="B557" s="664">
        <v>0.22</v>
      </c>
      <c r="C557" s="647">
        <f>C556*22%</f>
        <v>121178.508</v>
      </c>
      <c r="D557" s="648"/>
      <c r="E557" s="663"/>
      <c r="F557" s="660"/>
      <c r="G557" s="650"/>
      <c r="H557" s="651"/>
      <c r="I557" s="810"/>
    </row>
    <row r="558" spans="1:11" s="7" customFormat="1" ht="16.5" thickBot="1" x14ac:dyDescent="0.3">
      <c r="A558" s="618"/>
      <c r="B558" s="698"/>
      <c r="C558" s="698"/>
      <c r="D558" s="698"/>
      <c r="E558" s="698"/>
      <c r="F558" s="698"/>
      <c r="G558" s="699"/>
      <c r="H558" s="700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50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8:G538"/>
    <mergeCell ref="A550:H550"/>
    <mergeCell ref="J553:K553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50:I557"/>
  </mergeCells>
  <conditionalFormatting sqref="G1:G324 G326 G328:G352 G354:G370 G372:G383 G386:G388 G392:G398 G400:G409 G411:G423 G425:G439 G441:G450 G452:G461 G463:G471 G473:G481 G483:G489 G491:G499 G501:G508 G510:G518 G520:G527 G529:G537 G539:G549 G55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S17" sqref="S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4" t="s">
        <v>6983</v>
      </c>
      <c r="B1" s="835"/>
      <c r="C1" s="835"/>
      <c r="D1" s="835"/>
      <c r="E1" s="836"/>
      <c r="G1" s="840" t="s">
        <v>6984</v>
      </c>
      <c r="H1" s="840"/>
      <c r="I1" s="840"/>
      <c r="J1" s="840"/>
      <c r="K1" s="324"/>
      <c r="L1" s="819" t="s">
        <v>7290</v>
      </c>
      <c r="M1" s="819"/>
      <c r="N1" s="819"/>
      <c r="O1" s="819"/>
      <c r="P1" s="819"/>
      <c r="R1" s="819" t="s">
        <v>6986</v>
      </c>
      <c r="S1" s="819"/>
      <c r="T1" s="819"/>
      <c r="U1" s="819"/>
    </row>
    <row r="2" spans="1:28" ht="28.15" customHeight="1" x14ac:dyDescent="0.25">
      <c r="A2" s="837"/>
      <c r="B2" s="838"/>
      <c r="C2" s="838"/>
      <c r="D2" s="838"/>
      <c r="E2" s="839"/>
      <c r="G2" s="840"/>
      <c r="H2" s="840"/>
      <c r="I2" s="840"/>
      <c r="J2" s="840"/>
      <c r="K2" s="324"/>
      <c r="L2" s="819"/>
      <c r="M2" s="819"/>
      <c r="N2" s="819"/>
      <c r="O2" s="819"/>
      <c r="P2" s="819"/>
      <c r="R2" s="819"/>
      <c r="S2" s="819"/>
      <c r="T2" s="819"/>
      <c r="U2" s="81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39">
        <v>34850</v>
      </c>
      <c r="T14" s="325" t="s">
        <v>7353</v>
      </c>
      <c r="U14" s="352" t="s">
        <v>8541</v>
      </c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758">
        <f>S14*1.1</f>
        <v>38335</v>
      </c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19" t="s">
        <v>6986</v>
      </c>
      <c r="S38" s="819"/>
      <c r="T38" s="819"/>
      <c r="U38" s="819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19"/>
      <c r="S39" s="819"/>
      <c r="T39" s="819"/>
      <c r="U39" s="819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19" t="s">
        <v>7022</v>
      </c>
      <c r="H44" s="819"/>
      <c r="I44" s="819"/>
      <c r="J44" s="81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19"/>
      <c r="H45" s="819"/>
      <c r="I45" s="819"/>
      <c r="J45" s="81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34" t="s">
        <v>6983</v>
      </c>
      <c r="B50" s="835"/>
      <c r="C50" s="835"/>
      <c r="D50" s="835"/>
      <c r="E50" s="836"/>
      <c r="K50" s="406"/>
      <c r="L50" s="819" t="s">
        <v>6985</v>
      </c>
      <c r="M50" s="819"/>
      <c r="N50" s="819"/>
      <c r="O50" s="819"/>
      <c r="P50" s="819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37"/>
      <c r="B51" s="838"/>
      <c r="C51" s="838"/>
      <c r="D51" s="838"/>
      <c r="E51" s="839"/>
      <c r="G51" s="820" t="s">
        <v>7031</v>
      </c>
      <c r="H51" s="820"/>
      <c r="I51" s="820"/>
      <c r="J51" s="407">
        <f>J49+I48</f>
        <v>73164</v>
      </c>
      <c r="K51" s="406"/>
      <c r="L51" s="819"/>
      <c r="M51" s="819"/>
      <c r="N51" s="819"/>
      <c r="O51" s="819"/>
      <c r="P51" s="819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33" t="s">
        <v>6985</v>
      </c>
      <c r="M66" s="833"/>
      <c r="N66" s="833"/>
      <c r="O66" s="833"/>
      <c r="P66" s="833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34" t="s">
        <v>7009</v>
      </c>
      <c r="B67" s="835"/>
      <c r="C67" s="835"/>
      <c r="D67" s="835"/>
      <c r="E67" s="836"/>
      <c r="L67" s="819"/>
      <c r="M67" s="819"/>
      <c r="N67" s="819"/>
      <c r="O67" s="819"/>
      <c r="P67" s="819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37"/>
      <c r="B68" s="838"/>
      <c r="C68" s="838"/>
      <c r="D68" s="838"/>
      <c r="E68" s="839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19" t="s">
        <v>6986</v>
      </c>
      <c r="S70" s="819"/>
      <c r="T70" s="819"/>
      <c r="U70" s="819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9"/>
      <c r="S71" s="819"/>
      <c r="T71" s="819"/>
      <c r="U71" s="819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7">
        <v>30000</v>
      </c>
      <c r="U74" s="830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8"/>
      <c r="U75" s="831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9"/>
      <c r="U76" s="832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1" t="s">
        <v>7018</v>
      </c>
      <c r="B83" s="822"/>
      <c r="C83" s="822"/>
      <c r="D83" s="822"/>
      <c r="E83" s="823"/>
    </row>
    <row r="84" spans="1:21" x14ac:dyDescent="0.25">
      <c r="A84" s="824"/>
      <c r="B84" s="825"/>
      <c r="C84" s="825"/>
      <c r="D84" s="825"/>
      <c r="E84" s="826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19" t="s">
        <v>7022</v>
      </c>
      <c r="M109" s="819"/>
      <c r="N109" s="819"/>
      <c r="O109" s="819"/>
      <c r="P109" s="819"/>
    </row>
    <row r="110" spans="3:16" x14ac:dyDescent="0.25">
      <c r="L110" s="819"/>
      <c r="M110" s="819"/>
      <c r="N110" s="819"/>
      <c r="O110" s="819"/>
      <c r="P110" s="819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70:U71"/>
    <mergeCell ref="A83:E84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2024-12-28T12:34:21Z</dcterms:modified>
</cp:coreProperties>
</file>