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603C863A-C2B2-427F-8D85-25B9FA4D4D2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Sheets'!$A$3:$Q$118</definedName>
    <definedName name="_xlnm.Print_Area" localSheetId="1">'Salary Record'!$A$113:$L$141</definedName>
    <definedName name="_xlnm.Print_Area" localSheetId="0">'Salary Sheets'!$A$1:$Q$118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Y385" i="2" l="1"/>
  <c r="K1115" i="2" l="1"/>
  <c r="V116" i="2" l="1"/>
  <c r="J116" i="1" l="1"/>
  <c r="K654" i="2" l="1"/>
  <c r="R564" i="2" l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49" i="2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19" i="2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4" i="2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279" i="2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624" i="2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474" i="2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504" i="2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489" i="2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354" i="2" l="1"/>
  <c r="W354" i="2" l="1"/>
  <c r="Y354" i="2" s="1"/>
  <c r="U355" i="2" s="1"/>
  <c r="R715" i="2" l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54" i="2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39" i="2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79" i="2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444" i="2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29" i="2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384" i="2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69" i="2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24" i="2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294" i="2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235" i="2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K579" i="2" l="1"/>
  <c r="F98" i="4"/>
  <c r="F97" i="4"/>
  <c r="F96" i="4"/>
  <c r="K609" i="2"/>
  <c r="H101" i="1" l="1"/>
  <c r="E101" i="1"/>
  <c r="I136" i="1"/>
  <c r="H136" i="1"/>
  <c r="E136" i="1"/>
  <c r="K1142" i="2"/>
  <c r="J136" i="1" s="1"/>
  <c r="K1141" i="2"/>
  <c r="K871" i="2"/>
  <c r="J101" i="1" s="1"/>
  <c r="U877" i="2"/>
  <c r="W877" i="2" s="1"/>
  <c r="R877" i="2"/>
  <c r="U876" i="2"/>
  <c r="W876" i="2" s="1"/>
  <c r="Y876" i="2" s="1"/>
  <c r="R876" i="2"/>
  <c r="U875" i="2"/>
  <c r="W875" i="2" s="1"/>
  <c r="Y875" i="2" s="1"/>
  <c r="R875" i="2"/>
  <c r="U874" i="2"/>
  <c r="W874" i="2" s="1"/>
  <c r="Y874" i="2" s="1"/>
  <c r="R874" i="2"/>
  <c r="U873" i="2"/>
  <c r="W873" i="2" s="1"/>
  <c r="Y873" i="2" s="1"/>
  <c r="R873" i="2"/>
  <c r="G873" i="2"/>
  <c r="K873" i="2" s="1"/>
  <c r="C873" i="2"/>
  <c r="G101" i="1" s="1"/>
  <c r="C872" i="2"/>
  <c r="F101" i="1" s="1"/>
  <c r="G871" i="2"/>
  <c r="M101" i="1" s="1"/>
  <c r="G870" i="2"/>
  <c r="L101" i="1" s="1"/>
  <c r="R868" i="2"/>
  <c r="R867" i="2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H865" i="2"/>
  <c r="G865" i="2"/>
  <c r="U1148" i="2"/>
  <c r="W1148" i="2" s="1"/>
  <c r="R1148" i="2"/>
  <c r="U1147" i="2"/>
  <c r="W1147" i="2" s="1"/>
  <c r="Y1147" i="2" s="1"/>
  <c r="R1147" i="2"/>
  <c r="U1146" i="2"/>
  <c r="W1146" i="2" s="1"/>
  <c r="Y1146" i="2" s="1"/>
  <c r="R1146" i="2"/>
  <c r="U1145" i="2"/>
  <c r="W1145" i="2" s="1"/>
  <c r="Y1145" i="2" s="1"/>
  <c r="R1145" i="2"/>
  <c r="U1144" i="2"/>
  <c r="W1144" i="2" s="1"/>
  <c r="Y1144" i="2" s="1"/>
  <c r="R1144" i="2"/>
  <c r="G1144" i="2"/>
  <c r="K1144" i="2" s="1"/>
  <c r="C1144" i="2"/>
  <c r="C1143" i="2"/>
  <c r="F136" i="1" s="1"/>
  <c r="G1142" i="2"/>
  <c r="M136" i="1" s="1"/>
  <c r="R1139" i="2"/>
  <c r="R1138" i="2"/>
  <c r="W1137" i="2"/>
  <c r="Y1137" i="2" s="1"/>
  <c r="U1138" i="2" s="1"/>
  <c r="W1138" i="2" s="1"/>
  <c r="Y1138" i="2" s="1"/>
  <c r="U1139" i="2" s="1"/>
  <c r="W1139" i="2" s="1"/>
  <c r="Y1139" i="2" s="1"/>
  <c r="U1140" i="2" s="1"/>
  <c r="W1140" i="2" s="1"/>
  <c r="Y1140" i="2" s="1"/>
  <c r="U1141" i="2" s="1"/>
  <c r="W1141" i="2" s="1"/>
  <c r="Y1141" i="2" s="1"/>
  <c r="U1142" i="2" s="1"/>
  <c r="W1142" i="2" s="1"/>
  <c r="Y1142" i="2" s="1"/>
  <c r="U1143" i="2" s="1"/>
  <c r="W1143" i="2" s="1"/>
  <c r="Y1143" i="2" s="1"/>
  <c r="H1136" i="2"/>
  <c r="G1136" i="2"/>
  <c r="U862" i="2"/>
  <c r="W862" i="2" s="1"/>
  <c r="R862" i="2"/>
  <c r="U861" i="2"/>
  <c r="W861" i="2" s="1"/>
  <c r="Y861" i="2" s="1"/>
  <c r="U860" i="2"/>
  <c r="W860" i="2" s="1"/>
  <c r="Y860" i="2" s="1"/>
  <c r="R860" i="2"/>
  <c r="R861" i="2" s="1"/>
  <c r="U859" i="2"/>
  <c r="W859" i="2" s="1"/>
  <c r="Y859" i="2" s="1"/>
  <c r="R859" i="2"/>
  <c r="U858" i="2"/>
  <c r="W858" i="2" s="1"/>
  <c r="Y858" i="2" s="1"/>
  <c r="R858" i="2"/>
  <c r="G858" i="2"/>
  <c r="K858" i="2" s="1"/>
  <c r="C858" i="2"/>
  <c r="C857" i="2"/>
  <c r="K856" i="2"/>
  <c r="G856" i="2"/>
  <c r="R853" i="2"/>
  <c r="R852" i="2"/>
  <c r="W851" i="2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H850" i="2"/>
  <c r="G850" i="2"/>
  <c r="I110" i="1"/>
  <c r="H110" i="1"/>
  <c r="E110" i="1"/>
  <c r="B110" i="1"/>
  <c r="U274" i="2"/>
  <c r="W274" i="2" s="1"/>
  <c r="Y274" i="2" s="1"/>
  <c r="U273" i="2"/>
  <c r="W273" i="2" s="1"/>
  <c r="Y273" i="2" s="1"/>
  <c r="G273" i="2"/>
  <c r="P110" i="1" s="1"/>
  <c r="C273" i="2"/>
  <c r="G272" i="2"/>
  <c r="K272" i="2" s="1"/>
  <c r="C272" i="2"/>
  <c r="G110" i="1" s="1"/>
  <c r="G271" i="2"/>
  <c r="N110" i="1" s="1"/>
  <c r="C271" i="2"/>
  <c r="F110" i="1" s="1"/>
  <c r="U270" i="2"/>
  <c r="W270" i="2" s="1"/>
  <c r="Y270" i="2" s="1"/>
  <c r="K270" i="2"/>
  <c r="J110" i="1" s="1"/>
  <c r="G270" i="2"/>
  <c r="M110" i="1" s="1"/>
  <c r="K269" i="2"/>
  <c r="G269" i="2"/>
  <c r="L110" i="1" s="1"/>
  <c r="H264" i="2"/>
  <c r="G264" i="2"/>
  <c r="K254" i="2"/>
  <c r="K730" i="2"/>
  <c r="F95" i="4"/>
  <c r="C1145" i="2" l="1"/>
  <c r="C874" i="2"/>
  <c r="C859" i="2"/>
  <c r="I855" i="2" s="1"/>
  <c r="K855" i="2" s="1"/>
  <c r="K857" i="2" s="1"/>
  <c r="K859" i="2" s="1"/>
  <c r="I870" i="2"/>
  <c r="I101" i="1" s="1"/>
  <c r="O101" i="1"/>
  <c r="O136" i="1"/>
  <c r="K1143" i="2"/>
  <c r="Y877" i="2"/>
  <c r="G874" i="2" s="1"/>
  <c r="P101" i="1" s="1"/>
  <c r="G872" i="2"/>
  <c r="N101" i="1" s="1"/>
  <c r="G1141" i="2"/>
  <c r="L136" i="1" s="1"/>
  <c r="Y1148" i="2"/>
  <c r="G1145" i="2" s="1"/>
  <c r="P136" i="1" s="1"/>
  <c r="G1143" i="2"/>
  <c r="N136" i="1" s="1"/>
  <c r="G855" i="2"/>
  <c r="Y862" i="2"/>
  <c r="G859" i="2" s="1"/>
  <c r="G857" i="2"/>
  <c r="O110" i="1"/>
  <c r="K271" i="2"/>
  <c r="K110" i="1" s="1"/>
  <c r="H73" i="1"/>
  <c r="E73" i="1"/>
  <c r="B73" i="1"/>
  <c r="K870" i="2" l="1"/>
  <c r="K872" i="2" s="1"/>
  <c r="K874" i="2" s="1"/>
  <c r="Q101" i="1" s="1"/>
  <c r="Q136" i="1"/>
  <c r="K136" i="1"/>
  <c r="K273" i="2"/>
  <c r="Q110" i="1" s="1"/>
  <c r="K27" i="6"/>
  <c r="K26" i="6"/>
  <c r="K25" i="6"/>
  <c r="K24" i="6"/>
  <c r="L28" i="6"/>
  <c r="K101" i="1" l="1"/>
  <c r="K1092" i="2"/>
  <c r="F94" i="4"/>
  <c r="H47" i="1" l="1"/>
  <c r="E47" i="1"/>
  <c r="B47" i="1"/>
  <c r="B103" i="1"/>
  <c r="W594" i="2" l="1"/>
  <c r="Y594" i="2" s="1"/>
  <c r="U595" i="2" s="1"/>
  <c r="W595" i="2" s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603" i="2" s="1"/>
  <c r="Y603" i="2" s="1"/>
  <c r="U604" i="2" s="1"/>
  <c r="W604" i="2" s="1"/>
  <c r="Y604" i="2" s="1"/>
  <c r="U605" i="2" s="1"/>
  <c r="W605" i="2" s="1"/>
  <c r="Y605" i="2" s="1"/>
  <c r="N12" i="6" l="1"/>
  <c r="N11" i="6"/>
  <c r="H87" i="4"/>
  <c r="H86" i="4"/>
  <c r="H85" i="4"/>
  <c r="H84" i="4"/>
  <c r="H83" i="4"/>
  <c r="H82" i="4"/>
  <c r="H88" i="4" s="1"/>
  <c r="K339" i="2"/>
  <c r="F93" i="4"/>
  <c r="K639" i="2" l="1"/>
  <c r="K235" i="2"/>
  <c r="F92" i="4"/>
  <c r="F91" i="4"/>
  <c r="L10" i="6"/>
  <c r="L13" i="6" s="1"/>
  <c r="H95" i="1" l="1"/>
  <c r="E95" i="1"/>
  <c r="B95" i="1"/>
  <c r="W1010" i="2"/>
  <c r="Y1010" i="2" s="1"/>
  <c r="U1011" i="2" s="1"/>
  <c r="W1011" i="2" s="1"/>
  <c r="Y1011" i="2" s="1"/>
  <c r="U1012" i="2" s="1"/>
  <c r="U1010" i="2"/>
  <c r="C1010" i="2"/>
  <c r="U1009" i="2"/>
  <c r="W1009" i="2" s="1"/>
  <c r="Y1009" i="2" s="1"/>
  <c r="G1009" i="2"/>
  <c r="K1009" i="2" s="1"/>
  <c r="C1009" i="2"/>
  <c r="G95" i="1" s="1"/>
  <c r="C1008" i="2"/>
  <c r="Y1007" i="2"/>
  <c r="W1008" i="2" s="1"/>
  <c r="Y1008" i="2" s="1"/>
  <c r="K1007" i="2"/>
  <c r="J95" i="1" s="1"/>
  <c r="G1007" i="2"/>
  <c r="M95" i="1" s="1"/>
  <c r="W1002" i="2"/>
  <c r="Y1002" i="2" s="1"/>
  <c r="H1001" i="2"/>
  <c r="G1001" i="2"/>
  <c r="U1003" i="2" l="1"/>
  <c r="W1003" i="2" s="1"/>
  <c r="Y1003" i="2" s="1"/>
  <c r="W1004" i="2" s="1"/>
  <c r="Y1004" i="2" s="1"/>
  <c r="W1005" i="2" s="1"/>
  <c r="Y1005" i="2" s="1"/>
  <c r="W1006" i="2" s="1"/>
  <c r="Y1006" i="2" s="1"/>
  <c r="I1006" i="2"/>
  <c r="K1006" i="2" s="1"/>
  <c r="K1008" i="2" s="1"/>
  <c r="O95" i="1"/>
  <c r="F95" i="1"/>
  <c r="W1012" i="2"/>
  <c r="F90" i="4"/>
  <c r="K145" i="2"/>
  <c r="I95" i="1" l="1"/>
  <c r="K1010" i="2"/>
  <c r="K95" i="1"/>
  <c r="Y1012" i="2"/>
  <c r="U1013" i="2" l="1"/>
  <c r="Q95" i="1"/>
  <c r="B15" i="1"/>
  <c r="W1013" i="2" l="1"/>
  <c r="G1006" i="2"/>
  <c r="L95" i="1" s="1"/>
  <c r="H71" i="1"/>
  <c r="E71" i="1"/>
  <c r="B71" i="1"/>
  <c r="R937" i="2"/>
  <c r="R935" i="2"/>
  <c r="R934" i="2"/>
  <c r="R933" i="2"/>
  <c r="G933" i="2"/>
  <c r="K933" i="2" s="1"/>
  <c r="C933" i="2"/>
  <c r="G71" i="1" s="1"/>
  <c r="R932" i="2"/>
  <c r="C932" i="2"/>
  <c r="F71" i="1" s="1"/>
  <c r="R931" i="2"/>
  <c r="K931" i="2"/>
  <c r="J71" i="1" s="1"/>
  <c r="G931" i="2"/>
  <c r="M71" i="1" s="1"/>
  <c r="R930" i="2"/>
  <c r="R929" i="2"/>
  <c r="R928" i="2"/>
  <c r="R927" i="2"/>
  <c r="W926" i="2"/>
  <c r="Y926" i="2" s="1"/>
  <c r="H925" i="2"/>
  <c r="G925" i="2"/>
  <c r="H89" i="1"/>
  <c r="E89" i="1"/>
  <c r="B89" i="1"/>
  <c r="R1101" i="2"/>
  <c r="R1100" i="2"/>
  <c r="R1099" i="2"/>
  <c r="G1099" i="2"/>
  <c r="O89" i="1" s="1"/>
  <c r="C1099" i="2"/>
  <c r="G89" i="1" s="1"/>
  <c r="R1098" i="2"/>
  <c r="C1098" i="2"/>
  <c r="F89" i="1" s="1"/>
  <c r="R1097" i="2"/>
  <c r="K1097" i="2"/>
  <c r="J89" i="1" s="1"/>
  <c r="G1097" i="2"/>
  <c r="M89" i="1" s="1"/>
  <c r="R1096" i="2"/>
  <c r="R1095" i="2"/>
  <c r="R1094" i="2"/>
  <c r="R1093" i="2"/>
  <c r="C1100" i="2" s="1"/>
  <c r="W1092" i="2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H1091" i="2"/>
  <c r="G1091" i="2"/>
  <c r="G1082" i="2"/>
  <c r="M87" i="1" s="1"/>
  <c r="G1067" i="2"/>
  <c r="M100" i="1" s="1"/>
  <c r="H88" i="1"/>
  <c r="E88" i="1"/>
  <c r="B88" i="1"/>
  <c r="H87" i="1"/>
  <c r="E87" i="1"/>
  <c r="B87" i="1"/>
  <c r="R1088" i="2"/>
  <c r="G1084" i="2"/>
  <c r="K1084" i="2" s="1"/>
  <c r="C1084" i="2"/>
  <c r="G87" i="1" s="1"/>
  <c r="C1083" i="2"/>
  <c r="F87" i="1" s="1"/>
  <c r="K1082" i="2"/>
  <c r="J87" i="1" s="1"/>
  <c r="R1078" i="2"/>
  <c r="R1079" i="2" s="1"/>
  <c r="R1080" i="2" s="1"/>
  <c r="R1081" i="2" s="1"/>
  <c r="R1082" i="2" s="1"/>
  <c r="R1083" i="2" s="1"/>
  <c r="R1084" i="2" s="1"/>
  <c r="R1085" i="2" s="1"/>
  <c r="R1086" i="2" s="1"/>
  <c r="W1077" i="2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1087" i="2" s="1"/>
  <c r="H1076" i="2"/>
  <c r="G1076" i="2"/>
  <c r="H100" i="1"/>
  <c r="E100" i="1"/>
  <c r="B100" i="1"/>
  <c r="W1073" i="2"/>
  <c r="Y1073" i="2" s="1"/>
  <c r="C1070" i="2"/>
  <c r="G1069" i="2"/>
  <c r="K1069" i="2" s="1"/>
  <c r="C1069" i="2"/>
  <c r="G100" i="1" s="1"/>
  <c r="C1068" i="2"/>
  <c r="F100" i="1" s="1"/>
  <c r="K1067" i="2"/>
  <c r="J100" i="1" s="1"/>
  <c r="R1063" i="2"/>
  <c r="R1064" i="2" s="1"/>
  <c r="R1065" i="2" s="1"/>
  <c r="R1066" i="2" s="1"/>
  <c r="R1067" i="2" s="1"/>
  <c r="R1068" i="2" s="1"/>
  <c r="R1069" i="2" s="1"/>
  <c r="R1070" i="2" s="1"/>
  <c r="R1071" i="2" s="1"/>
  <c r="W1062" i="2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Y1071" i="2" s="1"/>
  <c r="U1072" i="2" s="1"/>
  <c r="H1061" i="2"/>
  <c r="G1061" i="2"/>
  <c r="K1022" i="2"/>
  <c r="J88" i="1" s="1"/>
  <c r="W831" i="2"/>
  <c r="W815" i="2"/>
  <c r="C934" i="2" l="1"/>
  <c r="C1085" i="2"/>
  <c r="I1081" i="2" s="1"/>
  <c r="K1081" i="2" s="1"/>
  <c r="K1083" i="2" s="1"/>
  <c r="K87" i="1" s="1"/>
  <c r="U927" i="2"/>
  <c r="W927" i="2" s="1"/>
  <c r="Y927" i="2" s="1"/>
  <c r="W928" i="2" s="1"/>
  <c r="Y928" i="2" s="1"/>
  <c r="W929" i="2" s="1"/>
  <c r="Y929" i="2" s="1"/>
  <c r="W930" i="2" s="1"/>
  <c r="Y930" i="2" s="1"/>
  <c r="W931" i="2" s="1"/>
  <c r="Y931" i="2" s="1"/>
  <c r="W932" i="2" s="1"/>
  <c r="Y932" i="2" s="1"/>
  <c r="W933" i="2" s="1"/>
  <c r="Y933" i="2" s="1"/>
  <c r="W934" i="2" s="1"/>
  <c r="Y934" i="2" s="1"/>
  <c r="W935" i="2" s="1"/>
  <c r="Y935" i="2" s="1"/>
  <c r="Y1013" i="2"/>
  <c r="G1010" i="2" s="1"/>
  <c r="P95" i="1" s="1"/>
  <c r="G1008" i="2"/>
  <c r="N95" i="1" s="1"/>
  <c r="I1066" i="2"/>
  <c r="K1066" i="2" s="1"/>
  <c r="K1068" i="2" s="1"/>
  <c r="K100" i="1" s="1"/>
  <c r="I930" i="2"/>
  <c r="K930" i="2" s="1"/>
  <c r="K932" i="2" s="1"/>
  <c r="K71" i="1" s="1"/>
  <c r="I1096" i="2"/>
  <c r="K1096" i="2" s="1"/>
  <c r="K1098" i="2" s="1"/>
  <c r="O71" i="1"/>
  <c r="K1099" i="2"/>
  <c r="W936" i="2"/>
  <c r="W1102" i="2"/>
  <c r="O87" i="1"/>
  <c r="O100" i="1"/>
  <c r="W1087" i="2"/>
  <c r="W1072" i="2"/>
  <c r="G1066" i="2"/>
  <c r="L100" i="1" s="1"/>
  <c r="I71" i="1" l="1"/>
  <c r="K1070" i="2"/>
  <c r="Q100" i="1" s="1"/>
  <c r="I100" i="1"/>
  <c r="I87" i="1"/>
  <c r="I89" i="1"/>
  <c r="K1085" i="2"/>
  <c r="Q87" i="1" s="1"/>
  <c r="K934" i="2"/>
  <c r="K1100" i="2"/>
  <c r="Q89" i="1" s="1"/>
  <c r="K89" i="1"/>
  <c r="Y936" i="2"/>
  <c r="Y1102" i="2"/>
  <c r="Y1087" i="2"/>
  <c r="G1068" i="2"/>
  <c r="N100" i="1" s="1"/>
  <c r="Y1072" i="2"/>
  <c r="G1070" i="2" s="1"/>
  <c r="P100" i="1" s="1"/>
  <c r="Q71" i="1" l="1"/>
  <c r="Q124" i="1" s="1"/>
  <c r="U1103" i="2"/>
  <c r="U1088" i="2"/>
  <c r="K444" i="2"/>
  <c r="F89" i="4"/>
  <c r="W1103" i="2" l="1"/>
  <c r="G1096" i="2"/>
  <c r="L89" i="1" s="1"/>
  <c r="W937" i="2"/>
  <c r="G930" i="2"/>
  <c r="L71" i="1" s="1"/>
  <c r="W1088" i="2"/>
  <c r="G1081" i="2"/>
  <c r="L87" i="1" s="1"/>
  <c r="W1115" i="2"/>
  <c r="Y937" i="2" l="1"/>
  <c r="G934" i="2" s="1"/>
  <c r="P71" i="1" s="1"/>
  <c r="G932" i="2"/>
  <c r="N71" i="1" s="1"/>
  <c r="Y1103" i="2"/>
  <c r="G1100" i="2" s="1"/>
  <c r="P89" i="1" s="1"/>
  <c r="G1098" i="2"/>
  <c r="N89" i="1" s="1"/>
  <c r="Y1088" i="2"/>
  <c r="G1085" i="2" s="1"/>
  <c r="P87" i="1" s="1"/>
  <c r="G1083" i="2"/>
  <c r="N87" i="1" s="1"/>
  <c r="K414" i="2"/>
  <c r="F87" i="4"/>
  <c r="K399" i="2"/>
  <c r="K384" i="2"/>
  <c r="K429" i="2"/>
  <c r="K369" i="2"/>
  <c r="K354" i="2"/>
  <c r="F88" i="4"/>
  <c r="F86" i="4"/>
  <c r="F85" i="4"/>
  <c r="F84" i="4"/>
  <c r="F83" i="4"/>
  <c r="F82" i="4"/>
  <c r="K669" i="2" l="1"/>
  <c r="C797" i="2" l="1"/>
  <c r="C796" i="2"/>
  <c r="I794" i="2" s="1"/>
  <c r="T37" i="5" l="1"/>
  <c r="Q35" i="5"/>
  <c r="Q15" i="5"/>
  <c r="W1058" i="2"/>
  <c r="Y1058" i="2" s="1"/>
  <c r="R1058" i="2"/>
  <c r="C1189" i="2" l="1"/>
  <c r="C1188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1159" i="2"/>
  <c r="K1159" i="2" s="1"/>
  <c r="C827" i="2"/>
  <c r="F78" i="1" s="1"/>
  <c r="Q11" i="1"/>
  <c r="K735" i="2"/>
  <c r="J80" i="1" s="1"/>
  <c r="C1128" i="2"/>
  <c r="F135" i="1" s="1"/>
  <c r="C675" i="2"/>
  <c r="F79" i="1" s="1"/>
  <c r="G646" i="2"/>
  <c r="K646" i="2" s="1"/>
  <c r="G496" i="2"/>
  <c r="K496" i="2" s="1"/>
  <c r="C481" i="2"/>
  <c r="G25" i="1" s="1"/>
  <c r="G707" i="2"/>
  <c r="K707" i="2" s="1"/>
  <c r="G212" i="2"/>
  <c r="C752" i="2"/>
  <c r="G81" i="1" s="1"/>
  <c r="K594" i="2"/>
  <c r="K599" i="2" s="1"/>
  <c r="J66" i="1" s="1"/>
  <c r="F81" i="4"/>
  <c r="F80" i="4"/>
  <c r="K700" i="2"/>
  <c r="K705" i="2" s="1"/>
  <c r="J82" i="1" s="1"/>
  <c r="K1052" i="2"/>
  <c r="J85" i="1" s="1"/>
  <c r="C1053" i="2"/>
  <c r="F85" i="1" s="1"/>
  <c r="H85" i="1"/>
  <c r="E85" i="1"/>
  <c r="B85" i="1"/>
  <c r="W1047" i="2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R1048" i="2"/>
  <c r="R1049" i="2" s="1"/>
  <c r="R1050" i="2" s="1"/>
  <c r="R1051" i="2" s="1"/>
  <c r="R1052" i="2"/>
  <c r="R1053" i="2" s="1"/>
  <c r="R1054" i="2" s="1"/>
  <c r="R1055" i="2" s="1"/>
  <c r="G1054" i="2"/>
  <c r="K1054" i="2" s="1"/>
  <c r="C1054" i="2"/>
  <c r="G85" i="1" s="1"/>
  <c r="G1052" i="2"/>
  <c r="M85" i="1" s="1"/>
  <c r="W216" i="2"/>
  <c r="Y216" i="2" s="1"/>
  <c r="W215" i="2"/>
  <c r="Y215" i="2" s="1"/>
  <c r="H1046" i="2"/>
  <c r="G1046" i="2"/>
  <c r="W214" i="2"/>
  <c r="Y214" i="2" s="1"/>
  <c r="C690" i="2"/>
  <c r="F114" i="1" s="1"/>
  <c r="H114" i="1"/>
  <c r="E114" i="1"/>
  <c r="C211" i="2"/>
  <c r="C540" i="2"/>
  <c r="F33" i="1" s="1"/>
  <c r="C541" i="2"/>
  <c r="G33" i="1" s="1"/>
  <c r="G541" i="2"/>
  <c r="K541" i="2" s="1"/>
  <c r="G210" i="2"/>
  <c r="M84" i="1" s="1"/>
  <c r="H84" i="1"/>
  <c r="C212" i="2"/>
  <c r="G84" i="1" s="1"/>
  <c r="E84" i="1"/>
  <c r="E81" i="1"/>
  <c r="B84" i="1"/>
  <c r="G137" i="2"/>
  <c r="K137" i="2" s="1"/>
  <c r="C451" i="2"/>
  <c r="G86" i="1" s="1"/>
  <c r="C963" i="2"/>
  <c r="G91" i="1" s="1"/>
  <c r="G167" i="2"/>
  <c r="K167" i="2" s="1"/>
  <c r="C346" i="2"/>
  <c r="G83" i="1" s="1"/>
  <c r="K419" i="2"/>
  <c r="J55" i="1" s="1"/>
  <c r="C586" i="2"/>
  <c r="G41" i="1" s="1"/>
  <c r="C122" i="2"/>
  <c r="G75" i="1" s="1"/>
  <c r="G316" i="2"/>
  <c r="K316" i="2" s="1"/>
  <c r="C285" i="2"/>
  <c r="F26" i="1" s="1"/>
  <c r="C286" i="2"/>
  <c r="G26" i="1" s="1"/>
  <c r="C496" i="2"/>
  <c r="G28" i="1" s="1"/>
  <c r="C466" i="2"/>
  <c r="W205" i="2"/>
  <c r="Y205" i="2" s="1"/>
  <c r="U206" i="2" s="1"/>
  <c r="W206" i="2" s="1"/>
  <c r="Y206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K210" i="2"/>
  <c r="J84" i="1" s="1"/>
  <c r="G918" i="2"/>
  <c r="K918" i="2" s="1"/>
  <c r="W922" i="2"/>
  <c r="Y922" i="2" s="1"/>
  <c r="W921" i="2"/>
  <c r="Y921" i="2" s="1"/>
  <c r="R921" i="2"/>
  <c r="H204" i="2"/>
  <c r="G204" i="2"/>
  <c r="R920" i="2"/>
  <c r="C511" i="2"/>
  <c r="G24" i="1" s="1"/>
  <c r="G722" i="2"/>
  <c r="K722" i="2" s="1"/>
  <c r="C316" i="2"/>
  <c r="G62" i="1" s="1"/>
  <c r="C315" i="2"/>
  <c r="C331" i="2"/>
  <c r="G65" i="1" s="1"/>
  <c r="C330" i="2"/>
  <c r="F65" i="1" s="1"/>
  <c r="C243" i="2"/>
  <c r="C242" i="2"/>
  <c r="C241" i="2"/>
  <c r="F76" i="1" s="1"/>
  <c r="C61" i="2"/>
  <c r="K916" i="2"/>
  <c r="J107" i="1" s="1"/>
  <c r="G916" i="2"/>
  <c r="M107" i="1" s="1"/>
  <c r="H107" i="1"/>
  <c r="C918" i="2"/>
  <c r="G107" i="1" s="1"/>
  <c r="C917" i="2"/>
  <c r="F107" i="1" s="1"/>
  <c r="E107" i="1"/>
  <c r="B107" i="1"/>
  <c r="W911" i="2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H910" i="2"/>
  <c r="G910" i="2"/>
  <c r="Y707" i="2"/>
  <c r="K519" i="2"/>
  <c r="F79" i="4"/>
  <c r="K115" i="2"/>
  <c r="K120" i="2" s="1"/>
  <c r="J75" i="1" s="1"/>
  <c r="F78" i="4"/>
  <c r="F77" i="4"/>
  <c r="F76" i="4"/>
  <c r="F75" i="4"/>
  <c r="C903" i="2"/>
  <c r="G73" i="1" s="1"/>
  <c r="C902" i="2"/>
  <c r="F73" i="1" s="1"/>
  <c r="B24" i="1"/>
  <c r="W614" i="2"/>
  <c r="Y614" i="2" s="1"/>
  <c r="W615" i="2" s="1"/>
  <c r="Y615" i="2" s="1"/>
  <c r="W616" i="2" s="1"/>
  <c r="Y616" i="2" s="1"/>
  <c r="W617" i="2" s="1"/>
  <c r="C617" i="2"/>
  <c r="K70" i="2"/>
  <c r="K75" i="2" s="1"/>
  <c r="J14" i="1" s="1"/>
  <c r="K549" i="2"/>
  <c r="E32" i="1" s="1"/>
  <c r="K564" i="2"/>
  <c r="E36" i="1" s="1"/>
  <c r="H90" i="1"/>
  <c r="E90" i="1"/>
  <c r="B90" i="1"/>
  <c r="U1043" i="2"/>
  <c r="W1043" i="2" s="1"/>
  <c r="Y1043" i="2" s="1"/>
  <c r="C1040" i="2"/>
  <c r="G1039" i="2"/>
  <c r="K1039" i="2" s="1"/>
  <c r="C1039" i="2"/>
  <c r="G90" i="1" s="1"/>
  <c r="C1038" i="2"/>
  <c r="F90" i="1" s="1"/>
  <c r="K1037" i="2"/>
  <c r="J90" i="1" s="1"/>
  <c r="G1037" i="2"/>
  <c r="M90" i="1" s="1"/>
  <c r="W1032" i="2"/>
  <c r="Y1032" i="2" s="1"/>
  <c r="H1031" i="2"/>
  <c r="G1031" i="2"/>
  <c r="H139" i="1"/>
  <c r="B139" i="1"/>
  <c r="G1189" i="2"/>
  <c r="G139" i="1"/>
  <c r="R1184" i="2"/>
  <c r="F139" i="1"/>
  <c r="R1183" i="2"/>
  <c r="C1190" i="2" s="1"/>
  <c r="I139" i="1" s="1"/>
  <c r="G1187" i="2"/>
  <c r="M139" i="1" s="1"/>
  <c r="W1182" i="2"/>
  <c r="Y1182" i="2" s="1"/>
  <c r="H1181" i="2"/>
  <c r="G1181" i="2"/>
  <c r="G144" i="2"/>
  <c r="N1" i="1"/>
  <c r="K160" i="2"/>
  <c r="H83" i="1"/>
  <c r="E83" i="1"/>
  <c r="B83" i="1"/>
  <c r="G413" i="2"/>
  <c r="H413" i="2"/>
  <c r="W415" i="2"/>
  <c r="Y415" i="2" s="1"/>
  <c r="W416" i="2"/>
  <c r="Y416" i="2" s="1"/>
  <c r="W417" i="2"/>
  <c r="Y417" i="2" s="1"/>
  <c r="W418" i="2"/>
  <c r="Y418" i="2" s="1"/>
  <c r="G419" i="2"/>
  <c r="M55" i="1" s="1"/>
  <c r="W419" i="2"/>
  <c r="Y419" i="2" s="1"/>
  <c r="C420" i="2"/>
  <c r="F55" i="1" s="1"/>
  <c r="W420" i="2"/>
  <c r="Y420" i="2" s="1"/>
  <c r="C421" i="2"/>
  <c r="G421" i="2"/>
  <c r="K421" i="2" s="1"/>
  <c r="R421" i="2"/>
  <c r="U421" i="2"/>
  <c r="W421" i="2" s="1"/>
  <c r="Y421" i="2" s="1"/>
  <c r="U422" i="2" s="1"/>
  <c r="R424" i="2"/>
  <c r="C422" i="2" s="1"/>
  <c r="U425" i="2"/>
  <c r="W425" i="2" s="1"/>
  <c r="Y425" i="2" s="1"/>
  <c r="H102" i="1"/>
  <c r="E102" i="1"/>
  <c r="B102" i="1"/>
  <c r="E80" i="1"/>
  <c r="H79" i="1"/>
  <c r="E79" i="1"/>
  <c r="B79" i="1"/>
  <c r="H81" i="1"/>
  <c r="B81" i="1"/>
  <c r="H93" i="1"/>
  <c r="E93" i="1"/>
  <c r="B93" i="1"/>
  <c r="E103" i="1"/>
  <c r="H115" i="1"/>
  <c r="E115" i="1"/>
  <c r="H103" i="1"/>
  <c r="H80" i="1"/>
  <c r="G903" i="2"/>
  <c r="K901" i="2"/>
  <c r="G901" i="2"/>
  <c r="M73" i="1" s="1"/>
  <c r="W896" i="2"/>
  <c r="Y896" i="2" s="1"/>
  <c r="H895" i="2"/>
  <c r="G895" i="2"/>
  <c r="U892" i="2"/>
  <c r="W892" i="2" s="1"/>
  <c r="Y892" i="2" s="1"/>
  <c r="R892" i="2"/>
  <c r="R891" i="2"/>
  <c r="R890" i="2"/>
  <c r="R889" i="2"/>
  <c r="R888" i="2"/>
  <c r="G888" i="2"/>
  <c r="O47" i="1" s="1"/>
  <c r="C888" i="2"/>
  <c r="G47" i="1" s="1"/>
  <c r="R887" i="2"/>
  <c r="C887" i="2"/>
  <c r="F47" i="1" s="1"/>
  <c r="Y886" i="2"/>
  <c r="U887" i="2" s="1"/>
  <c r="W887" i="2" s="1"/>
  <c r="Y887" i="2" s="1"/>
  <c r="U888" i="2" s="1"/>
  <c r="W888" i="2" s="1"/>
  <c r="Y888" i="2" s="1"/>
  <c r="U889" i="2" s="1"/>
  <c r="K886" i="2"/>
  <c r="J47" i="1" s="1"/>
  <c r="G886" i="2"/>
  <c r="M47" i="1" s="1"/>
  <c r="R883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H880" i="2"/>
  <c r="G880" i="2"/>
  <c r="C1113" i="2"/>
  <c r="F93" i="1" s="1"/>
  <c r="W1118" i="2"/>
  <c r="Y1118" i="2" s="1"/>
  <c r="G1114" i="2"/>
  <c r="K1114" i="2" s="1"/>
  <c r="C1114" i="2"/>
  <c r="G93" i="1" s="1"/>
  <c r="K1112" i="2"/>
  <c r="J93" i="1" s="1"/>
  <c r="G1112" i="2"/>
  <c r="M93" i="1" s="1"/>
  <c r="R1109" i="2"/>
  <c r="R1108" i="2"/>
  <c r="C1115" i="2" s="1"/>
  <c r="W1107" i="2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Y1112" i="2"/>
  <c r="U1113" i="2" s="1"/>
  <c r="W1113" i="2" s="1"/>
  <c r="Y1113" i="2" s="1"/>
  <c r="U1114" i="2" s="1"/>
  <c r="W1114" i="2" s="1"/>
  <c r="Y1114" i="2" s="1"/>
  <c r="U1115" i="2" s="1"/>
  <c r="Y1115" i="2" s="1"/>
  <c r="H1106" i="2"/>
  <c r="G1106" i="2"/>
  <c r="U756" i="2"/>
  <c r="W756" i="2" s="1"/>
  <c r="Y756" i="2" s="1"/>
  <c r="R756" i="2"/>
  <c r="C753" i="2" s="1"/>
  <c r="G752" i="2"/>
  <c r="C751" i="2"/>
  <c r="F81" i="1" s="1"/>
  <c r="K750" i="2"/>
  <c r="J81" i="1" s="1"/>
  <c r="G750" i="2"/>
  <c r="M81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U847" i="2"/>
  <c r="W847" i="2" s="1"/>
  <c r="Y847" i="2" s="1"/>
  <c r="G843" i="2"/>
  <c r="C843" i="2"/>
  <c r="G115" i="1" s="1"/>
  <c r="C842" i="2"/>
  <c r="F115" i="1" s="1"/>
  <c r="K841" i="2"/>
  <c r="J115" i="1" s="1"/>
  <c r="G841" i="2"/>
  <c r="M115" i="1" s="1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W843" i="2" s="1"/>
  <c r="Y843" i="2" s="1"/>
  <c r="U844" i="2" s="1"/>
  <c r="H835" i="2"/>
  <c r="G835" i="2"/>
  <c r="C1159" i="2"/>
  <c r="H78" i="1"/>
  <c r="E78" i="1"/>
  <c r="B78" i="1"/>
  <c r="G249" i="2"/>
  <c r="H249" i="2"/>
  <c r="K255" i="2"/>
  <c r="J109" i="1" s="1"/>
  <c r="G255" i="2"/>
  <c r="M109" i="1" s="1"/>
  <c r="U255" i="2"/>
  <c r="W255" i="2" s="1"/>
  <c r="Y255" i="2" s="1"/>
  <c r="C256" i="2"/>
  <c r="F109" i="1" s="1"/>
  <c r="C257" i="2"/>
  <c r="G109" i="1" s="1"/>
  <c r="G257" i="2"/>
  <c r="K257" i="2" s="1"/>
  <c r="U258" i="2"/>
  <c r="W258" i="2" s="1"/>
  <c r="R261" i="2"/>
  <c r="C258" i="2" s="1"/>
  <c r="U741" i="2"/>
  <c r="W741" i="2" s="1"/>
  <c r="Y741" i="2" s="1"/>
  <c r="R741" i="2"/>
  <c r="C738" i="2" s="1"/>
  <c r="G737" i="2"/>
  <c r="C737" i="2"/>
  <c r="G80" i="1" s="1"/>
  <c r="C736" i="2"/>
  <c r="F80" i="1" s="1"/>
  <c r="G735" i="2"/>
  <c r="M80" i="1" s="1"/>
  <c r="W730" i="2"/>
  <c r="Y730" i="2" s="1"/>
  <c r="U731" i="2" s="1"/>
  <c r="W731" i="2" s="1"/>
  <c r="Y731" i="2" s="1"/>
  <c r="U732" i="2" s="1"/>
  <c r="W732" i="2" s="1"/>
  <c r="Y732" i="2" s="1"/>
  <c r="U733" i="2" s="1"/>
  <c r="W733" i="2" s="1"/>
  <c r="Y733" i="2" s="1"/>
  <c r="U734" i="2" s="1"/>
  <c r="W734" i="2" s="1"/>
  <c r="Y734" i="2" s="1"/>
  <c r="U735" i="2" s="1"/>
  <c r="W735" i="2" s="1"/>
  <c r="Y735" i="2" s="1"/>
  <c r="U736" i="2" s="1"/>
  <c r="W736" i="2" s="1"/>
  <c r="Y736" i="2" s="1"/>
  <c r="U737" i="2" s="1"/>
  <c r="W737" i="2" s="1"/>
  <c r="Y737" i="2" s="1"/>
  <c r="U738" i="2" s="1"/>
  <c r="H729" i="2"/>
  <c r="G729" i="2"/>
  <c r="U680" i="2"/>
  <c r="W680" i="2" s="1"/>
  <c r="Y680" i="2" s="1"/>
  <c r="C677" i="2"/>
  <c r="G676" i="2"/>
  <c r="C676" i="2"/>
  <c r="G79" i="1" s="1"/>
  <c r="K674" i="2"/>
  <c r="J79" i="1" s="1"/>
  <c r="G674" i="2"/>
  <c r="M79" i="1" s="1"/>
  <c r="W669" i="2"/>
  <c r="Y669" i="2" s="1"/>
  <c r="H668" i="2"/>
  <c r="G668" i="2"/>
  <c r="G828" i="2"/>
  <c r="C828" i="2"/>
  <c r="G78" i="1" s="1"/>
  <c r="K826" i="2"/>
  <c r="J78" i="1" s="1"/>
  <c r="G826" i="2"/>
  <c r="M78" i="1" s="1"/>
  <c r="W821" i="2"/>
  <c r="Y821" i="2" s="1"/>
  <c r="H820" i="2"/>
  <c r="G820" i="2"/>
  <c r="G948" i="2"/>
  <c r="C948" i="2"/>
  <c r="G103" i="1" s="1"/>
  <c r="C947" i="2"/>
  <c r="F103" i="1" s="1"/>
  <c r="K946" i="2"/>
  <c r="J103" i="1" s="1"/>
  <c r="G946" i="2"/>
  <c r="M103" i="1" s="1"/>
  <c r="R943" i="2"/>
  <c r="R942" i="2"/>
  <c r="W941" i="2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W951" i="2" s="1"/>
  <c r="Y951" i="2" s="1"/>
  <c r="U952" i="2" s="1"/>
  <c r="W952" i="2" s="1"/>
  <c r="Y952" i="2" s="1"/>
  <c r="H940" i="2"/>
  <c r="G940" i="2"/>
  <c r="K810" i="2"/>
  <c r="J102" i="1" s="1"/>
  <c r="W816" i="2"/>
  <c r="Y816" i="2" s="1"/>
  <c r="R815" i="2"/>
  <c r="G812" i="2"/>
  <c r="C812" i="2"/>
  <c r="G102" i="1" s="1"/>
  <c r="C811" i="2"/>
  <c r="F102" i="1" s="1"/>
  <c r="G810" i="2"/>
  <c r="M102" i="1" s="1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4" i="2"/>
  <c r="G80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026" i="2"/>
  <c r="R1025" i="2"/>
  <c r="G1024" i="2"/>
  <c r="C1024" i="2"/>
  <c r="G88" i="1" s="1"/>
  <c r="C1023" i="2"/>
  <c r="F88" i="1" s="1"/>
  <c r="G1022" i="2"/>
  <c r="M88" i="1" s="1"/>
  <c r="R1019" i="2"/>
  <c r="R1018" i="2"/>
  <c r="W1017" i="2"/>
  <c r="Y1017" i="2" s="1"/>
  <c r="U1018" i="2" s="1"/>
  <c r="W1018" i="2" s="1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W1023" i="2" s="1"/>
  <c r="Y1023" i="2" s="1"/>
  <c r="H1016" i="2"/>
  <c r="G1016" i="2"/>
  <c r="U801" i="2"/>
  <c r="W801" i="2" s="1"/>
  <c r="Y801" i="2" s="1"/>
  <c r="G797" i="2"/>
  <c r="K797" i="2" s="1"/>
  <c r="F72" i="1"/>
  <c r="K795" i="2"/>
  <c r="J72" i="1" s="1"/>
  <c r="G795" i="2"/>
  <c r="M72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G978" i="2"/>
  <c r="K978" i="2" s="1"/>
  <c r="C978" i="2"/>
  <c r="G92" i="1" s="1"/>
  <c r="C977" i="2"/>
  <c r="F92" i="1" s="1"/>
  <c r="K976" i="2"/>
  <c r="J92" i="1" s="1"/>
  <c r="G976" i="2"/>
  <c r="M92" i="1" s="1"/>
  <c r="W971" i="2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W980" i="2" s="1"/>
  <c r="Y980" i="2" s="1"/>
  <c r="U981" i="2" s="1"/>
  <c r="W981" i="2" s="1"/>
  <c r="Y981" i="2" s="1"/>
  <c r="U982" i="2" s="1"/>
  <c r="W982" i="2" s="1"/>
  <c r="Y982" i="2" s="1"/>
  <c r="H970" i="2"/>
  <c r="G970" i="2"/>
  <c r="G782" i="2"/>
  <c r="K782" i="2" s="1"/>
  <c r="C782" i="2"/>
  <c r="G64" i="1" s="1"/>
  <c r="C781" i="2"/>
  <c r="F64" i="1" s="1"/>
  <c r="R780" i="2"/>
  <c r="R781" i="2" s="1"/>
  <c r="R782" i="2" s="1"/>
  <c r="R783" i="2" s="1"/>
  <c r="K780" i="2"/>
  <c r="J64" i="1" s="1"/>
  <c r="G780" i="2"/>
  <c r="M64" i="1" s="1"/>
  <c r="W775" i="2"/>
  <c r="Y775" i="2" s="1"/>
  <c r="H774" i="2"/>
  <c r="G774" i="2"/>
  <c r="C768" i="2"/>
  <c r="G767" i="2"/>
  <c r="O46" i="1" s="1"/>
  <c r="C767" i="2"/>
  <c r="C766" i="2"/>
  <c r="K765" i="2"/>
  <c r="J46" i="1" s="1"/>
  <c r="G765" i="2"/>
  <c r="M46" i="1" s="1"/>
  <c r="W760" i="2"/>
  <c r="Y760" i="2" s="1"/>
  <c r="U761" i="2" s="1"/>
  <c r="W761" i="2" s="1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H759" i="2"/>
  <c r="G759" i="2"/>
  <c r="C722" i="2"/>
  <c r="G99" i="1" s="1"/>
  <c r="C721" i="2"/>
  <c r="F99" i="1" s="1"/>
  <c r="G720" i="2"/>
  <c r="M99" i="1" s="1"/>
  <c r="W716" i="2"/>
  <c r="Y716" i="2" s="1"/>
  <c r="W717" i="2" s="1"/>
  <c r="Y717" i="2" s="1"/>
  <c r="W718" i="2" s="1"/>
  <c r="Y718" i="2" s="1"/>
  <c r="W719" i="2" s="1"/>
  <c r="Y719" i="2" s="1"/>
  <c r="W720" i="2" s="1"/>
  <c r="Y720" i="2" s="1"/>
  <c r="W721" i="2" s="1"/>
  <c r="Y721" i="2" s="1"/>
  <c r="W722" i="2" s="1"/>
  <c r="Y722" i="2" s="1"/>
  <c r="W715" i="2"/>
  <c r="Y715" i="2" s="1"/>
  <c r="U716" i="2" s="1"/>
  <c r="K715" i="2"/>
  <c r="K720" i="2" s="1"/>
  <c r="J99" i="1" s="1"/>
  <c r="H714" i="2"/>
  <c r="G714" i="2"/>
  <c r="W711" i="2"/>
  <c r="Y711" i="2" s="1"/>
  <c r="R710" i="2"/>
  <c r="W709" i="2"/>
  <c r="Y709" i="2" s="1"/>
  <c r="U710" i="2" s="1"/>
  <c r="G704" i="2" s="1"/>
  <c r="L82" i="1" s="1"/>
  <c r="W708" i="2"/>
  <c r="Y708" i="2" s="1"/>
  <c r="C707" i="2"/>
  <c r="G82" i="1" s="1"/>
  <c r="W706" i="2"/>
  <c r="Y706" i="2" s="1"/>
  <c r="U707" i="2" s="1"/>
  <c r="C706" i="2"/>
  <c r="F82" i="1" s="1"/>
  <c r="W705" i="2"/>
  <c r="Y705" i="2" s="1"/>
  <c r="G705" i="2"/>
  <c r="M82" i="1" s="1"/>
  <c r="W704" i="2"/>
  <c r="Y704" i="2" s="1"/>
  <c r="W703" i="2"/>
  <c r="Y703" i="2" s="1"/>
  <c r="W702" i="2"/>
  <c r="Y702" i="2" s="1"/>
  <c r="R702" i="2"/>
  <c r="R703" i="2" s="1"/>
  <c r="R704" i="2" s="1"/>
  <c r="W701" i="2"/>
  <c r="Y701" i="2" s="1"/>
  <c r="W700" i="2"/>
  <c r="Y700" i="2" s="1"/>
  <c r="H699" i="2"/>
  <c r="G699" i="2"/>
  <c r="G436" i="2"/>
  <c r="K436" i="2" s="1"/>
  <c r="C436" i="2"/>
  <c r="C437" i="2"/>
  <c r="C435" i="2"/>
  <c r="F52" i="1" s="1"/>
  <c r="K434" i="2"/>
  <c r="J52" i="1" s="1"/>
  <c r="G434" i="2"/>
  <c r="M52" i="1" s="1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W434" i="2" s="1"/>
  <c r="Y434" i="2" s="1"/>
  <c r="W435" i="2" s="1"/>
  <c r="Y435" i="2" s="1"/>
  <c r="W436" i="2" s="1"/>
  <c r="Y436" i="2" s="1"/>
  <c r="H428" i="2"/>
  <c r="G428" i="2"/>
  <c r="U1178" i="2"/>
  <c r="W1178" i="2" s="1"/>
  <c r="Y1178" i="2" s="1"/>
  <c r="R1178" i="2"/>
  <c r="R1176" i="2"/>
  <c r="U1175" i="2"/>
  <c r="W1175" i="2" s="1"/>
  <c r="R1174" i="2"/>
  <c r="G1174" i="2"/>
  <c r="O138" i="1" s="1"/>
  <c r="C1174" i="2"/>
  <c r="G138" i="1" s="1"/>
  <c r="C1173" i="2"/>
  <c r="F138" i="1" s="1"/>
  <c r="K1172" i="2"/>
  <c r="J138" i="1" s="1"/>
  <c r="G1172" i="2"/>
  <c r="M138" i="1" s="1"/>
  <c r="W1167" i="2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H1166" i="2"/>
  <c r="G1166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133" i="2"/>
  <c r="Y1133" i="2" s="1"/>
  <c r="R1132" i="2"/>
  <c r="C1130" i="2" s="1"/>
  <c r="G1129" i="2"/>
  <c r="O135" i="1" s="1"/>
  <c r="C1129" i="2"/>
  <c r="K1127" i="2"/>
  <c r="J135" i="1" s="1"/>
  <c r="G1127" i="2"/>
  <c r="M135" i="1" s="1"/>
  <c r="W1122" i="2"/>
  <c r="Y1122" i="2" s="1"/>
  <c r="U1123" i="2" s="1"/>
  <c r="W1123" i="2" s="1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H1121" i="2"/>
  <c r="G1121" i="2"/>
  <c r="W665" i="2"/>
  <c r="Y665" i="2" s="1"/>
  <c r="W664" i="2"/>
  <c r="Y664" i="2" s="1"/>
  <c r="G661" i="2"/>
  <c r="K661" i="2" s="1"/>
  <c r="C661" i="2"/>
  <c r="G61" i="1" s="1"/>
  <c r="C660" i="2"/>
  <c r="F61" i="1" s="1"/>
  <c r="K659" i="2"/>
  <c r="J61" i="1" s="1"/>
  <c r="G659" i="2"/>
  <c r="M61" i="1" s="1"/>
  <c r="C662" i="2"/>
  <c r="I658" i="2" s="1"/>
  <c r="W654" i="2"/>
  <c r="Y654" i="2" s="1"/>
  <c r="U655" i="2" s="1"/>
  <c r="W655" i="2" s="1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H653" i="2"/>
  <c r="G653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5" i="1" s="1"/>
  <c r="G195" i="2"/>
  <c r="M45" i="1" s="1"/>
  <c r="K190" i="2"/>
  <c r="E45" i="1" s="1"/>
  <c r="H189" i="2"/>
  <c r="G189" i="2"/>
  <c r="C647" i="2"/>
  <c r="C646" i="2"/>
  <c r="C645" i="2"/>
  <c r="F44" i="1" s="1"/>
  <c r="G644" i="2"/>
  <c r="M44" i="1" s="1"/>
  <c r="W639" i="2"/>
  <c r="Y639" i="2" s="1"/>
  <c r="U640" i="2" s="1"/>
  <c r="E44" i="1"/>
  <c r="H638" i="2"/>
  <c r="G638" i="2"/>
  <c r="G631" i="2"/>
  <c r="K631" i="2" s="1"/>
  <c r="C631" i="2"/>
  <c r="G27" i="1" s="1"/>
  <c r="C630" i="2"/>
  <c r="F27" i="1" s="1"/>
  <c r="G629" i="2"/>
  <c r="M27" i="1" s="1"/>
  <c r="W624" i="2"/>
  <c r="Y624" i="2" s="1"/>
  <c r="U625" i="2" s="1"/>
  <c r="W625" i="2" s="1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K624" i="2"/>
  <c r="E27" i="1" s="1"/>
  <c r="H623" i="2"/>
  <c r="G623" i="2"/>
  <c r="G616" i="2"/>
  <c r="K616" i="2" s="1"/>
  <c r="C616" i="2"/>
  <c r="G43" i="1" s="1"/>
  <c r="C615" i="2"/>
  <c r="F43" i="1" s="1"/>
  <c r="G614" i="2"/>
  <c r="M43" i="1" s="1"/>
  <c r="W609" i="2"/>
  <c r="Y609" i="2" s="1"/>
  <c r="W610" i="2" s="1"/>
  <c r="Y610" i="2" s="1"/>
  <c r="W611" i="2" s="1"/>
  <c r="Y611" i="2" s="1"/>
  <c r="W612" i="2" s="1"/>
  <c r="Y612" i="2" s="1"/>
  <c r="W613" i="2" s="1"/>
  <c r="Y613" i="2" s="1"/>
  <c r="K614" i="2"/>
  <c r="J43" i="1" s="1"/>
  <c r="H608" i="2"/>
  <c r="G608" i="2"/>
  <c r="C602" i="2"/>
  <c r="G601" i="2"/>
  <c r="O66" i="1" s="1"/>
  <c r="C601" i="2"/>
  <c r="G66" i="1" s="1"/>
  <c r="C600" i="2"/>
  <c r="F66" i="1" s="1"/>
  <c r="G599" i="2"/>
  <c r="M66" i="1" s="1"/>
  <c r="H593" i="2"/>
  <c r="G593" i="2"/>
  <c r="C1160" i="2"/>
  <c r="C1158" i="2"/>
  <c r="F137" i="1" s="1"/>
  <c r="G1157" i="2"/>
  <c r="M137" i="1" s="1"/>
  <c r="W1152" i="2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W1159" i="2" s="1"/>
  <c r="Y1159" i="2" s="1"/>
  <c r="U1160" i="2" s="1"/>
  <c r="H1151" i="2"/>
  <c r="G1151" i="2"/>
  <c r="G586" i="2"/>
  <c r="K586" i="2" s="1"/>
  <c r="C585" i="2"/>
  <c r="F41" i="1" s="1"/>
  <c r="G584" i="2"/>
  <c r="M41" i="1" s="1"/>
  <c r="W579" i="2"/>
  <c r="Y579" i="2" s="1"/>
  <c r="K584" i="2"/>
  <c r="J41" i="1" s="1"/>
  <c r="H578" i="2"/>
  <c r="G578" i="2"/>
  <c r="G346" i="2"/>
  <c r="W345" i="2"/>
  <c r="Y345" i="2" s="1"/>
  <c r="U346" i="2" s="1"/>
  <c r="W346" i="2" s="1"/>
  <c r="Y346" i="2" s="1"/>
  <c r="U347" i="2" s="1"/>
  <c r="R345" i="2"/>
  <c r="C347" i="2"/>
  <c r="C345" i="2"/>
  <c r="F83" i="1" s="1"/>
  <c r="W344" i="2"/>
  <c r="Y344" i="2" s="1"/>
  <c r="G344" i="2"/>
  <c r="M83" i="1" s="1"/>
  <c r="W341" i="2"/>
  <c r="Y341" i="2" s="1"/>
  <c r="U342" i="2" s="1"/>
  <c r="W342" i="2" s="1"/>
  <c r="Y342" i="2" s="1"/>
  <c r="U343" i="2" s="1"/>
  <c r="W343" i="2" s="1"/>
  <c r="Y343" i="2" s="1"/>
  <c r="U344" i="2" s="1"/>
  <c r="W340" i="2"/>
  <c r="Y340" i="2" s="1"/>
  <c r="W339" i="2"/>
  <c r="Y339" i="2" s="1"/>
  <c r="K344" i="2"/>
  <c r="J83" i="1" s="1"/>
  <c r="H338" i="2"/>
  <c r="G338" i="2"/>
  <c r="C572" i="2"/>
  <c r="G571" i="2"/>
  <c r="K571" i="2" s="1"/>
  <c r="C571" i="2"/>
  <c r="G36" i="1" s="1"/>
  <c r="C570" i="2"/>
  <c r="F36" i="1" s="1"/>
  <c r="G569" i="2"/>
  <c r="M36" i="1" s="1"/>
  <c r="W564" i="2"/>
  <c r="Y564" i="2" s="1"/>
  <c r="H563" i="2"/>
  <c r="G563" i="2"/>
  <c r="C557" i="2"/>
  <c r="G556" i="2"/>
  <c r="K556" i="2" s="1"/>
  <c r="C556" i="2"/>
  <c r="G32" i="1" s="1"/>
  <c r="C555" i="2"/>
  <c r="F32" i="1" s="1"/>
  <c r="G554" i="2"/>
  <c r="M32" i="1" s="1"/>
  <c r="W549" i="2"/>
  <c r="Y549" i="2" s="1"/>
  <c r="H548" i="2"/>
  <c r="G548" i="2"/>
  <c r="C527" i="2"/>
  <c r="I523" i="2" s="1"/>
  <c r="G526" i="2"/>
  <c r="K526" i="2" s="1"/>
  <c r="C526" i="2"/>
  <c r="G34" i="1" s="1"/>
  <c r="C525" i="2"/>
  <c r="F34" i="1" s="1"/>
  <c r="G524" i="2"/>
  <c r="M34" i="1" s="1"/>
  <c r="W519" i="2"/>
  <c r="Y519" i="2" s="1"/>
  <c r="U520" i="2" s="1"/>
  <c r="W520" i="2" s="1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H518" i="2"/>
  <c r="G518" i="2"/>
  <c r="C542" i="2"/>
  <c r="G539" i="2"/>
  <c r="M33" i="1" s="1"/>
  <c r="W534" i="2"/>
  <c r="Y534" i="2" s="1"/>
  <c r="K534" i="2"/>
  <c r="K539" i="2" s="1"/>
  <c r="J33" i="1" s="1"/>
  <c r="H533" i="2"/>
  <c r="G533" i="2"/>
  <c r="W515" i="2"/>
  <c r="Y515" i="2" s="1"/>
  <c r="W514" i="2"/>
  <c r="Y514" i="2" s="1"/>
  <c r="C512" i="2"/>
  <c r="G511" i="2"/>
  <c r="O24" i="1" s="1"/>
  <c r="C510" i="2"/>
  <c r="F24" i="1" s="1"/>
  <c r="G509" i="2"/>
  <c r="M24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K504" i="2"/>
  <c r="K509" i="2" s="1"/>
  <c r="J24" i="1" s="1"/>
  <c r="H503" i="2"/>
  <c r="G503" i="2"/>
  <c r="W500" i="2"/>
  <c r="Y500" i="2" s="1"/>
  <c r="W499" i="2"/>
  <c r="Y499" i="2" s="1"/>
  <c r="C497" i="2"/>
  <c r="C495" i="2"/>
  <c r="F28" i="1" s="1"/>
  <c r="G494" i="2"/>
  <c r="M28" i="1" s="1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E28" i="1" s="1"/>
  <c r="H488" i="2"/>
  <c r="G488" i="2"/>
  <c r="W485" i="2"/>
  <c r="Y485" i="2" s="1"/>
  <c r="C482" i="2"/>
  <c r="I478" i="2" s="1"/>
  <c r="G481" i="2"/>
  <c r="C480" i="2"/>
  <c r="F25" i="1" s="1"/>
  <c r="G479" i="2"/>
  <c r="M25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5" i="1" s="1"/>
  <c r="H473" i="2"/>
  <c r="G473" i="2"/>
  <c r="R469" i="2"/>
  <c r="R470" i="2" s="1"/>
  <c r="G466" i="2"/>
  <c r="C465" i="2"/>
  <c r="F108" i="1" s="1"/>
  <c r="G464" i="2"/>
  <c r="M108" i="1" s="1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64" i="2"/>
  <c r="J108" i="1" s="1"/>
  <c r="H458" i="2"/>
  <c r="G458" i="2"/>
  <c r="G963" i="2"/>
  <c r="K963" i="2" s="1"/>
  <c r="C964" i="2"/>
  <c r="C962" i="2"/>
  <c r="F91" i="1" s="1"/>
  <c r="G961" i="2"/>
  <c r="M91" i="1" s="1"/>
  <c r="W956" i="2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K961" i="2"/>
  <c r="J91" i="1" s="1"/>
  <c r="H955" i="2"/>
  <c r="G955" i="2"/>
  <c r="G451" i="2"/>
  <c r="C450" i="2"/>
  <c r="F86" i="1" s="1"/>
  <c r="G449" i="2"/>
  <c r="M86" i="1" s="1"/>
  <c r="W444" i="2"/>
  <c r="Y444" i="2" s="1"/>
  <c r="H443" i="2"/>
  <c r="G443" i="2"/>
  <c r="U410" i="2"/>
  <c r="W410" i="2" s="1"/>
  <c r="Y410" i="2" s="1"/>
  <c r="U407" i="2"/>
  <c r="G406" i="2"/>
  <c r="O56" i="1" s="1"/>
  <c r="C406" i="2"/>
  <c r="G56" i="1" s="1"/>
  <c r="C405" i="2"/>
  <c r="F56" i="1" s="1"/>
  <c r="K404" i="2"/>
  <c r="J56" i="1" s="1"/>
  <c r="G404" i="2"/>
  <c r="M56" i="1" s="1"/>
  <c r="W399" i="2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H398" i="2"/>
  <c r="G398" i="2"/>
  <c r="G391" i="2"/>
  <c r="K391" i="2" s="1"/>
  <c r="C391" i="2"/>
  <c r="G51" i="1" s="1"/>
  <c r="C390" i="2"/>
  <c r="F51" i="1" s="1"/>
  <c r="G389" i="2"/>
  <c r="M51" i="1" s="1"/>
  <c r="W384" i="2"/>
  <c r="Y384" i="2" s="1"/>
  <c r="K389" i="2"/>
  <c r="J51" i="1" s="1"/>
  <c r="H383" i="2"/>
  <c r="G383" i="2"/>
  <c r="G376" i="2"/>
  <c r="O54" i="1" s="1"/>
  <c r="C376" i="2"/>
  <c r="G54" i="1" s="1"/>
  <c r="C375" i="2"/>
  <c r="F54" i="1" s="1"/>
  <c r="G374" i="2"/>
  <c r="M54" i="1" s="1"/>
  <c r="W369" i="2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K374" i="2"/>
  <c r="J54" i="1" s="1"/>
  <c r="H368" i="2"/>
  <c r="G368" i="2"/>
  <c r="W365" i="2"/>
  <c r="Y365" i="2" s="1"/>
  <c r="G361" i="2"/>
  <c r="O53" i="1" s="1"/>
  <c r="C361" i="2"/>
  <c r="G53" i="1" s="1"/>
  <c r="C360" i="2"/>
  <c r="F53" i="1" s="1"/>
  <c r="G359" i="2"/>
  <c r="M53" i="1" s="1"/>
  <c r="W355" i="2"/>
  <c r="Y355" i="2" s="1"/>
  <c r="W356" i="2" s="1"/>
  <c r="Y356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K359" i="2"/>
  <c r="J53" i="1" s="1"/>
  <c r="H353" i="2"/>
  <c r="G353" i="2"/>
  <c r="W998" i="2"/>
  <c r="Y998" i="2" s="1"/>
  <c r="G994" i="2"/>
  <c r="C994" i="2"/>
  <c r="G94" i="1" s="1"/>
  <c r="C993" i="2"/>
  <c r="F94" i="1" s="1"/>
  <c r="G992" i="2"/>
  <c r="M94" i="1" s="1"/>
  <c r="W987" i="2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R988" i="2"/>
  <c r="R989" i="2" s="1"/>
  <c r="R990" i="2" s="1"/>
  <c r="R991" i="2" s="1"/>
  <c r="R992" i="2" s="1"/>
  <c r="R993" i="2" s="1"/>
  <c r="R994" i="2" s="1"/>
  <c r="R995" i="2" s="1"/>
  <c r="R996" i="2" s="1"/>
  <c r="K992" i="2"/>
  <c r="J94" i="1" s="1"/>
  <c r="H986" i="2"/>
  <c r="G986" i="2"/>
  <c r="G331" i="2"/>
  <c r="K331" i="2" s="1"/>
  <c r="G329" i="2"/>
  <c r="M65" i="1" s="1"/>
  <c r="W324" i="2"/>
  <c r="Y324" i="2" s="1"/>
  <c r="K324" i="2"/>
  <c r="K329" i="2" s="1"/>
  <c r="J65" i="1" s="1"/>
  <c r="H323" i="2"/>
  <c r="G323" i="2"/>
  <c r="G314" i="2"/>
  <c r="M62" i="1" s="1"/>
  <c r="W309" i="2"/>
  <c r="Y309" i="2" s="1"/>
  <c r="K309" i="2"/>
  <c r="E62" i="1" s="1"/>
  <c r="H308" i="2"/>
  <c r="G308" i="2"/>
  <c r="G301" i="2"/>
  <c r="C301" i="2"/>
  <c r="G63" i="1" s="1"/>
  <c r="C300" i="2"/>
  <c r="F63" i="1" s="1"/>
  <c r="G299" i="2"/>
  <c r="M63" i="1" s="1"/>
  <c r="W294" i="2"/>
  <c r="Y294" i="2" s="1"/>
  <c r="K294" i="2"/>
  <c r="E63" i="1" s="1"/>
  <c r="H293" i="2"/>
  <c r="G293" i="2"/>
  <c r="C287" i="2"/>
  <c r="G286" i="2"/>
  <c r="K286" i="2" s="1"/>
  <c r="K284" i="2"/>
  <c r="J26" i="1" s="1"/>
  <c r="G284" i="2"/>
  <c r="M26" i="1" s="1"/>
  <c r="W283" i="2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H278" i="2"/>
  <c r="G278" i="2"/>
  <c r="G122" i="2"/>
  <c r="K122" i="2" s="1"/>
  <c r="C121" i="2"/>
  <c r="F75" i="1" s="1"/>
  <c r="G120" i="2"/>
  <c r="M75" i="1" s="1"/>
  <c r="W115" i="2"/>
  <c r="Y115" i="2" s="1"/>
  <c r="U116" i="2" s="1"/>
  <c r="C123" i="2"/>
  <c r="H114" i="2"/>
  <c r="G114" i="2"/>
  <c r="G242" i="2"/>
  <c r="K242" i="2" s="1"/>
  <c r="G240" i="2"/>
  <c r="M76" i="1" s="1"/>
  <c r="W235" i="2"/>
  <c r="Y235" i="2" s="1"/>
  <c r="K240" i="2"/>
  <c r="J76" i="1" s="1"/>
  <c r="H234" i="2"/>
  <c r="G234" i="2"/>
  <c r="G182" i="2"/>
  <c r="K182" i="2" s="1"/>
  <c r="C182" i="2"/>
  <c r="G42" i="1" s="1"/>
  <c r="C181" i="2"/>
  <c r="F42" i="1" s="1"/>
  <c r="G180" i="2"/>
  <c r="M42" i="1" s="1"/>
  <c r="W175" i="2"/>
  <c r="Y175" i="2" s="1"/>
  <c r="K175" i="2"/>
  <c r="E42" i="1" s="1"/>
  <c r="H174" i="2"/>
  <c r="G174" i="2"/>
  <c r="W231" i="2"/>
  <c r="Y231" i="2" s="1"/>
  <c r="G227" i="2"/>
  <c r="O40" i="1" s="1"/>
  <c r="C227" i="2"/>
  <c r="G40" i="1" s="1"/>
  <c r="C226" i="2"/>
  <c r="F40" i="1" s="1"/>
  <c r="G225" i="2"/>
  <c r="M40" i="1" s="1"/>
  <c r="W220" i="2"/>
  <c r="Y220" i="2" s="1"/>
  <c r="W221" i="2" s="1"/>
  <c r="Y221" i="2" s="1"/>
  <c r="W222" i="2" s="1"/>
  <c r="Y222" i="2" s="1"/>
  <c r="W223" i="2" s="1"/>
  <c r="Y223" i="2" s="1"/>
  <c r="W224" i="2" s="1"/>
  <c r="Y224" i="2" s="1"/>
  <c r="W225" i="2" s="1"/>
  <c r="Y225" i="2" s="1"/>
  <c r="W226" i="2" s="1"/>
  <c r="Y226" i="2" s="1"/>
  <c r="W227" i="2" s="1"/>
  <c r="Y227" i="2" s="1"/>
  <c r="K220" i="2"/>
  <c r="K225" i="2" s="1"/>
  <c r="J40" i="1" s="1"/>
  <c r="H219" i="2"/>
  <c r="G219" i="2"/>
  <c r="C167" i="2"/>
  <c r="G77" i="1" s="1"/>
  <c r="C166" i="2"/>
  <c r="F77" i="1" s="1"/>
  <c r="G165" i="2"/>
  <c r="M77" i="1" s="1"/>
  <c r="W160" i="2"/>
  <c r="Y160" i="2" s="1"/>
  <c r="H159" i="2"/>
  <c r="G159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74" i="1" s="1"/>
  <c r="C136" i="2"/>
  <c r="F74" i="1" s="1"/>
  <c r="G135" i="2"/>
  <c r="M74" i="1" s="1"/>
  <c r="W130" i="2"/>
  <c r="Y130" i="2" s="1"/>
  <c r="K130" i="2"/>
  <c r="H129" i="2"/>
  <c r="G129" i="2"/>
  <c r="G92" i="2"/>
  <c r="K92" i="2" s="1"/>
  <c r="C92" i="2"/>
  <c r="G17" i="1" s="1"/>
  <c r="C91" i="2"/>
  <c r="F17" i="1" s="1"/>
  <c r="G90" i="2"/>
  <c r="M17" i="1" s="1"/>
  <c r="W85" i="2"/>
  <c r="Y85" i="2" s="1"/>
  <c r="K85" i="2"/>
  <c r="K90" i="2" s="1"/>
  <c r="J17" i="1" s="1"/>
  <c r="H84" i="2"/>
  <c r="G84" i="2"/>
  <c r="G152" i="2"/>
  <c r="C152" i="2"/>
  <c r="G70" i="1" s="1"/>
  <c r="C151" i="2"/>
  <c r="F70" i="1" s="1"/>
  <c r="G150" i="2"/>
  <c r="M70" i="1" s="1"/>
  <c r="W145" i="2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K150" i="2"/>
  <c r="J70" i="1" s="1"/>
  <c r="H144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K55" i="2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K9" i="2"/>
  <c r="E16" i="1" s="1"/>
  <c r="H8" i="2"/>
  <c r="G8" i="2"/>
  <c r="H77" i="1"/>
  <c r="H76" i="1"/>
  <c r="H91" i="1"/>
  <c r="B91" i="1"/>
  <c r="H86" i="1"/>
  <c r="B86" i="1"/>
  <c r="H74" i="1"/>
  <c r="B74" i="1"/>
  <c r="H72" i="1"/>
  <c r="E72" i="1"/>
  <c r="B72" i="1"/>
  <c r="H99" i="1"/>
  <c r="B99" i="1"/>
  <c r="H55" i="1"/>
  <c r="E55" i="1"/>
  <c r="B55" i="1"/>
  <c r="H135" i="1"/>
  <c r="E135" i="1"/>
  <c r="B135" i="1"/>
  <c r="B114" i="1"/>
  <c r="H70" i="1"/>
  <c r="H92" i="1"/>
  <c r="E92" i="1"/>
  <c r="B92" i="1"/>
  <c r="H138" i="1"/>
  <c r="E138" i="1"/>
  <c r="B138" i="1"/>
  <c r="H66" i="1"/>
  <c r="B66" i="1"/>
  <c r="H46" i="1"/>
  <c r="E46" i="1"/>
  <c r="B46" i="1"/>
  <c r="H82" i="1"/>
  <c r="B82" i="1"/>
  <c r="H137" i="1"/>
  <c r="B137" i="1"/>
  <c r="H65" i="1"/>
  <c r="B65" i="1"/>
  <c r="H64" i="1"/>
  <c r="E64" i="1"/>
  <c r="B64" i="1"/>
  <c r="H109" i="1"/>
  <c r="B109" i="1"/>
  <c r="H26" i="1"/>
  <c r="E26" i="1"/>
  <c r="B26" i="1"/>
  <c r="H27" i="1"/>
  <c r="B27" i="1"/>
  <c r="H63" i="1"/>
  <c r="B63" i="1"/>
  <c r="H62" i="1"/>
  <c r="B62" i="1"/>
  <c r="H61" i="1"/>
  <c r="E61" i="1"/>
  <c r="B61" i="1"/>
  <c r="H94" i="1"/>
  <c r="B94" i="1"/>
  <c r="H56" i="1"/>
  <c r="E56" i="1"/>
  <c r="B56" i="1"/>
  <c r="H54" i="1"/>
  <c r="B54" i="1"/>
  <c r="H53" i="1"/>
  <c r="B53" i="1"/>
  <c r="H52" i="1"/>
  <c r="E52" i="1"/>
  <c r="B52" i="1"/>
  <c r="H51" i="1"/>
  <c r="H75" i="1"/>
  <c r="B75" i="1"/>
  <c r="H45" i="1"/>
  <c r="B45" i="1"/>
  <c r="H44" i="1"/>
  <c r="B44" i="1"/>
  <c r="H43" i="1"/>
  <c r="B43" i="1"/>
  <c r="H42" i="1"/>
  <c r="B42" i="1"/>
  <c r="H41" i="1"/>
  <c r="H18" i="1"/>
  <c r="H40" i="1"/>
  <c r="H36" i="1"/>
  <c r="B36" i="1"/>
  <c r="H34" i="1"/>
  <c r="B34" i="1"/>
  <c r="H33" i="1"/>
  <c r="B33" i="1"/>
  <c r="H32" i="1"/>
  <c r="B32" i="1"/>
  <c r="H108" i="1"/>
  <c r="B108" i="1"/>
  <c r="H28" i="1"/>
  <c r="B28" i="1"/>
  <c r="H25" i="1"/>
  <c r="B25" i="1"/>
  <c r="H24" i="1"/>
  <c r="H20" i="1"/>
  <c r="E20" i="1"/>
  <c r="B20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2" i="1"/>
  <c r="E53" i="1"/>
  <c r="E54" i="1"/>
  <c r="O137" i="1"/>
  <c r="I72" i="1"/>
  <c r="K794" i="2"/>
  <c r="U15" i="2"/>
  <c r="W15" i="2" s="1"/>
  <c r="Y15" i="2" s="1"/>
  <c r="U405" i="2"/>
  <c r="W405" i="2" s="1"/>
  <c r="Y405" i="2" s="1"/>
  <c r="U1173" i="2"/>
  <c r="W1173" i="2" s="1"/>
  <c r="Y1173" i="2" s="1"/>
  <c r="G358" i="2"/>
  <c r="L53" i="1" s="1"/>
  <c r="U16" i="2"/>
  <c r="W16" i="2" s="1"/>
  <c r="Y16" i="2" s="1"/>
  <c r="U17" i="2" s="1"/>
  <c r="W17" i="2" s="1"/>
  <c r="Y17" i="2" s="1"/>
  <c r="W361" i="2"/>
  <c r="Y361" i="2" s="1"/>
  <c r="U1174" i="2"/>
  <c r="W1174" i="2" s="1"/>
  <c r="Y1174" i="2" s="1"/>
  <c r="U406" i="2"/>
  <c r="W406" i="2" s="1"/>
  <c r="Y406" i="2" s="1"/>
  <c r="W362" i="2"/>
  <c r="W363" i="2"/>
  <c r="Y363" i="2" s="1"/>
  <c r="W364" i="2"/>
  <c r="Y364" i="2" s="1"/>
  <c r="W445" i="2" l="1"/>
  <c r="Y445" i="2" s="1"/>
  <c r="W446" i="2" s="1"/>
  <c r="Y446" i="2" s="1"/>
  <c r="W447" i="2" s="1"/>
  <c r="Y447" i="2" s="1"/>
  <c r="W448" i="2" s="1"/>
  <c r="Y448" i="2" s="1"/>
  <c r="W449" i="2" s="1"/>
  <c r="Y449" i="2" s="1"/>
  <c r="W450" i="2" s="1"/>
  <c r="Y450" i="2" s="1"/>
  <c r="W451" i="2" s="1"/>
  <c r="Y451" i="2" s="1"/>
  <c r="U445" i="2"/>
  <c r="U550" i="2"/>
  <c r="W550" i="2" s="1"/>
  <c r="Y550" i="2" s="1"/>
  <c r="W551" i="2" s="1"/>
  <c r="Y551" i="2" s="1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W565" i="2"/>
  <c r="Y565" i="2" s="1"/>
  <c r="W566" i="2" s="1"/>
  <c r="Y566" i="2" s="1"/>
  <c r="W567" i="2" s="1"/>
  <c r="Y567" i="2" s="1"/>
  <c r="W568" i="2" s="1"/>
  <c r="Y568" i="2" s="1"/>
  <c r="W569" i="2" s="1"/>
  <c r="Y569" i="2" s="1"/>
  <c r="U565" i="2"/>
  <c r="U161" i="2"/>
  <c r="W161" i="2" s="1"/>
  <c r="Y161" i="2" s="1"/>
  <c r="W162" i="2" s="1"/>
  <c r="Y162" i="2" s="1"/>
  <c r="W163" i="2" s="1"/>
  <c r="Y163" i="2" s="1"/>
  <c r="W164" i="2" s="1"/>
  <c r="Y164" i="2" s="1"/>
  <c r="W165" i="2" s="1"/>
  <c r="Y165" i="2" s="1"/>
  <c r="W166" i="2" s="1"/>
  <c r="Y166" i="2" s="1"/>
  <c r="W167" i="2" s="1"/>
  <c r="Y167" i="2" s="1"/>
  <c r="W236" i="2"/>
  <c r="Y236" i="2" s="1"/>
  <c r="W237" i="2" s="1"/>
  <c r="Y237" i="2" s="1"/>
  <c r="W238" i="2" s="1"/>
  <c r="Y238" i="2" s="1"/>
  <c r="W239" i="2" s="1"/>
  <c r="Y239" i="2" s="1"/>
  <c r="W240" i="2" s="1"/>
  <c r="Y240" i="2" s="1"/>
  <c r="W241" i="2" s="1"/>
  <c r="Y241" i="2" s="1"/>
  <c r="W242" i="2" s="1"/>
  <c r="Y242" i="2" s="1"/>
  <c r="U236" i="2"/>
  <c r="W40" i="2"/>
  <c r="Y40" i="2" s="1"/>
  <c r="W41" i="2" s="1"/>
  <c r="Y41" i="2" s="1"/>
  <c r="W42" i="2" s="1"/>
  <c r="Y42" i="2" s="1"/>
  <c r="W43" i="2" s="1"/>
  <c r="Y43" i="2" s="1"/>
  <c r="U40" i="2"/>
  <c r="W71" i="2"/>
  <c r="Y71" i="2" s="1"/>
  <c r="W72" i="2" s="1"/>
  <c r="Y72" i="2" s="1"/>
  <c r="W73" i="2" s="1"/>
  <c r="Y73" i="2" s="1"/>
  <c r="W74" i="2" s="1"/>
  <c r="Y74" i="2" s="1"/>
  <c r="W75" i="2" s="1"/>
  <c r="Y75" i="2" s="1"/>
  <c r="U71" i="2"/>
  <c r="W86" i="2"/>
  <c r="Y86" i="2" s="1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U86" i="2"/>
  <c r="W131" i="2"/>
  <c r="Y131" i="2" s="1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U131" i="2"/>
  <c r="W295" i="2"/>
  <c r="Y295" i="2" s="1"/>
  <c r="W296" i="2" s="1"/>
  <c r="Y296" i="2" s="1"/>
  <c r="W297" i="2" s="1"/>
  <c r="Y297" i="2" s="1"/>
  <c r="W298" i="2" s="1"/>
  <c r="Y298" i="2" s="1"/>
  <c r="W299" i="2" s="1"/>
  <c r="Y299" i="2" s="1"/>
  <c r="W300" i="2" s="1"/>
  <c r="Y300" i="2" s="1"/>
  <c r="W301" i="2" s="1"/>
  <c r="Y301" i="2" s="1"/>
  <c r="U295" i="2"/>
  <c r="W310" i="2"/>
  <c r="Y310" i="2" s="1"/>
  <c r="W311" i="2" s="1"/>
  <c r="Y311" i="2" s="1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U310" i="2"/>
  <c r="W670" i="2"/>
  <c r="Y670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U670" i="2"/>
  <c r="W897" i="2"/>
  <c r="Y897" i="2" s="1"/>
  <c r="W898" i="2" s="1"/>
  <c r="Y898" i="2" s="1"/>
  <c r="W899" i="2" s="1"/>
  <c r="Y899" i="2" s="1"/>
  <c r="W900" i="2" s="1"/>
  <c r="Y900" i="2" s="1"/>
  <c r="W901" i="2" s="1"/>
  <c r="Y901" i="2" s="1"/>
  <c r="W902" i="2" s="1"/>
  <c r="Y902" i="2" s="1"/>
  <c r="W903" i="2" s="1"/>
  <c r="Y903" i="2" s="1"/>
  <c r="W904" i="2" s="1"/>
  <c r="Y904" i="2" s="1"/>
  <c r="W905" i="2" s="1"/>
  <c r="Y905" i="2" s="1"/>
  <c r="W906" i="2" s="1"/>
  <c r="Y906" i="2" s="1"/>
  <c r="W907" i="2" s="1"/>
  <c r="Y907" i="2" s="1"/>
  <c r="U897" i="2"/>
  <c r="W176" i="2"/>
  <c r="Y176" i="2" s="1"/>
  <c r="W177" i="2" s="1"/>
  <c r="Y177" i="2" s="1"/>
  <c r="W178" i="2" s="1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U176" i="2"/>
  <c r="W325" i="2"/>
  <c r="Y325" i="2" s="1"/>
  <c r="W326" i="2" s="1"/>
  <c r="Y326" i="2" s="1"/>
  <c r="W327" i="2" s="1"/>
  <c r="Y327" i="2" s="1"/>
  <c r="W328" i="2" s="1"/>
  <c r="Y328" i="2" s="1"/>
  <c r="W329" i="2" s="1"/>
  <c r="Y329" i="2" s="1"/>
  <c r="W330" i="2" s="1"/>
  <c r="Y330" i="2" s="1"/>
  <c r="W331" i="2" s="1"/>
  <c r="Y331" i="2" s="1"/>
  <c r="U325" i="2"/>
  <c r="W580" i="2"/>
  <c r="Y580" i="2" s="1"/>
  <c r="W581" i="2" s="1"/>
  <c r="Y581" i="2" s="1"/>
  <c r="W582" i="2" s="1"/>
  <c r="Y582" i="2" s="1"/>
  <c r="W583" i="2" s="1"/>
  <c r="Y583" i="2" s="1"/>
  <c r="W584" i="2" s="1"/>
  <c r="Y584" i="2" s="1"/>
  <c r="W585" i="2" s="1"/>
  <c r="Y585" i="2" s="1"/>
  <c r="W586" i="2" s="1"/>
  <c r="Y586" i="2" s="1"/>
  <c r="U580" i="2"/>
  <c r="W822" i="2"/>
  <c r="Y822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U828" i="2" s="1"/>
  <c r="W828" i="2" s="1"/>
  <c r="Y828" i="2" s="1"/>
  <c r="U829" i="2" s="1"/>
  <c r="W829" i="2" s="1"/>
  <c r="U822" i="2"/>
  <c r="W1033" i="2"/>
  <c r="Y1033" i="2" s="1"/>
  <c r="W1034" i="2" s="1"/>
  <c r="Y1034" i="2" s="1"/>
  <c r="W1035" i="2" s="1"/>
  <c r="Y1035" i="2" s="1"/>
  <c r="W1036" i="2" s="1"/>
  <c r="Y1036" i="2" s="1"/>
  <c r="W1037" i="2" s="1"/>
  <c r="Y1037" i="2" s="1"/>
  <c r="W1038" i="2" s="1"/>
  <c r="Y1038" i="2" s="1"/>
  <c r="W1039" i="2" s="1"/>
  <c r="Y1039" i="2" s="1"/>
  <c r="U1033" i="2"/>
  <c r="W56" i="2"/>
  <c r="Y56" i="2" s="1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U56" i="2"/>
  <c r="W385" i="2"/>
  <c r="W386" i="2" s="1"/>
  <c r="Y386" i="2" s="1"/>
  <c r="W387" i="2" s="1"/>
  <c r="Y387" i="2" s="1"/>
  <c r="W388" i="2" s="1"/>
  <c r="Y388" i="2" s="1"/>
  <c r="W389" i="2" s="1"/>
  <c r="Y389" i="2" s="1"/>
  <c r="W390" i="2" s="1"/>
  <c r="Y390" i="2" s="1"/>
  <c r="W391" i="2" s="1"/>
  <c r="Y391" i="2" s="1"/>
  <c r="U385" i="2"/>
  <c r="W535" i="2"/>
  <c r="Y535" i="2" s="1"/>
  <c r="W536" i="2" s="1"/>
  <c r="Y536" i="2" s="1"/>
  <c r="W537" i="2" s="1"/>
  <c r="Y537" i="2" s="1"/>
  <c r="W538" i="2" s="1"/>
  <c r="Y538" i="2" s="1"/>
  <c r="W539" i="2" s="1"/>
  <c r="Y539" i="2" s="1"/>
  <c r="W540" i="2" s="1"/>
  <c r="Y540" i="2" s="1"/>
  <c r="W541" i="2" s="1"/>
  <c r="Y541" i="2" s="1"/>
  <c r="U535" i="2"/>
  <c r="W776" i="2"/>
  <c r="Y776" i="2" s="1"/>
  <c r="W777" i="2" s="1"/>
  <c r="Y777" i="2" s="1"/>
  <c r="W778" i="2" s="1"/>
  <c r="Y778" i="2" s="1"/>
  <c r="W779" i="2" s="1"/>
  <c r="Y779" i="2" s="1"/>
  <c r="W780" i="2" s="1"/>
  <c r="Y780" i="2" s="1"/>
  <c r="W781" i="2" s="1"/>
  <c r="Y781" i="2" s="1"/>
  <c r="U776" i="2"/>
  <c r="C813" i="2"/>
  <c r="I809" i="2" s="1"/>
  <c r="K809" i="2" s="1"/>
  <c r="K811" i="2" s="1"/>
  <c r="U1183" i="2"/>
  <c r="W1183" i="2" s="1"/>
  <c r="Y1183" i="2" s="1"/>
  <c r="W1184" i="2" s="1"/>
  <c r="Y1184" i="2" s="1"/>
  <c r="W1185" i="2" s="1"/>
  <c r="Y1185" i="2" s="1"/>
  <c r="W1186" i="2" s="1"/>
  <c r="Y1186" i="2" s="1"/>
  <c r="W1187" i="2" s="1"/>
  <c r="Y1187" i="2" s="1"/>
  <c r="W1188" i="2" s="1"/>
  <c r="Y1188" i="2" s="1"/>
  <c r="W1189" i="2" s="1"/>
  <c r="Y1189" i="2" s="1"/>
  <c r="E116" i="1"/>
  <c r="I34" i="1"/>
  <c r="J73" i="1"/>
  <c r="O28" i="1"/>
  <c r="C32" i="2"/>
  <c r="I74" i="2"/>
  <c r="E82" i="1"/>
  <c r="K903" i="2"/>
  <c r="O73" i="1"/>
  <c r="C17" i="2"/>
  <c r="J104" i="1"/>
  <c r="C723" i="2"/>
  <c r="I719" i="2" s="1"/>
  <c r="K719" i="2" s="1"/>
  <c r="K721" i="2" s="1"/>
  <c r="K99" i="1" s="1"/>
  <c r="G137" i="1"/>
  <c r="C467" i="2"/>
  <c r="I463" i="2" s="1"/>
  <c r="I108" i="1" s="1"/>
  <c r="C708" i="2"/>
  <c r="I704" i="2" s="1"/>
  <c r="K704" i="2" s="1"/>
  <c r="K706" i="2" s="1"/>
  <c r="F15" i="1"/>
  <c r="O108" i="1"/>
  <c r="K466" i="2"/>
  <c r="E14" i="1"/>
  <c r="J111" i="1"/>
  <c r="E75" i="1"/>
  <c r="G194" i="2"/>
  <c r="L45" i="1" s="1"/>
  <c r="W710" i="2"/>
  <c r="Y710" i="2" s="1"/>
  <c r="G708" i="2" s="1"/>
  <c r="P82" i="1" s="1"/>
  <c r="O77" i="1"/>
  <c r="G196" i="2"/>
  <c r="N45" i="1" s="1"/>
  <c r="G198" i="2"/>
  <c r="P45" i="1" s="1"/>
  <c r="W782" i="2"/>
  <c r="Y782" i="2" s="1"/>
  <c r="W783" i="2" s="1"/>
  <c r="I137" i="1"/>
  <c r="U1024" i="2"/>
  <c r="W1024" i="2" s="1"/>
  <c r="Y1024" i="2" s="1"/>
  <c r="U1025" i="2" s="1"/>
  <c r="W1025" i="2" s="1"/>
  <c r="C919" i="2"/>
  <c r="I915" i="2" s="1"/>
  <c r="K915" i="2" s="1"/>
  <c r="K917" i="2" s="1"/>
  <c r="I14" i="1"/>
  <c r="R1177" i="2"/>
  <c r="C1175" i="2" s="1"/>
  <c r="I138" i="1" s="1"/>
  <c r="C829" i="2"/>
  <c r="I825" i="2" s="1"/>
  <c r="I78" i="1" s="1"/>
  <c r="U1116" i="2"/>
  <c r="W1116" i="2" s="1"/>
  <c r="Y1116" i="2" s="1"/>
  <c r="U1117" i="2" s="1"/>
  <c r="F62" i="1"/>
  <c r="K1024" i="2"/>
  <c r="O88" i="1"/>
  <c r="I643" i="2"/>
  <c r="I44" i="1" s="1"/>
  <c r="E108" i="1"/>
  <c r="O91" i="1"/>
  <c r="K691" i="2"/>
  <c r="E25" i="1"/>
  <c r="K644" i="2"/>
  <c r="J44" i="1" s="1"/>
  <c r="E66" i="1"/>
  <c r="K554" i="2"/>
  <c r="J32" i="1" s="1"/>
  <c r="I1036" i="2"/>
  <c r="I90" i="1" s="1"/>
  <c r="K1186" i="2"/>
  <c r="K195" i="2"/>
  <c r="J45" i="1" s="1"/>
  <c r="O52" i="1"/>
  <c r="E33" i="1"/>
  <c r="K361" i="2"/>
  <c r="I283" i="2"/>
  <c r="K283" i="2" s="1"/>
  <c r="K285" i="2" s="1"/>
  <c r="K26" i="1" s="1"/>
  <c r="E91" i="1"/>
  <c r="O72" i="1"/>
  <c r="K299" i="2"/>
  <c r="J63" i="1" s="1"/>
  <c r="K629" i="2"/>
  <c r="J27" i="1" s="1"/>
  <c r="C63" i="2"/>
  <c r="I59" i="2" s="1"/>
  <c r="C1025" i="2"/>
  <c r="I1021" i="2" s="1"/>
  <c r="C889" i="2"/>
  <c r="C108" i="2"/>
  <c r="I104" i="2" s="1"/>
  <c r="I18" i="1" s="1"/>
  <c r="C632" i="2"/>
  <c r="I628" i="2" s="1"/>
  <c r="R784" i="2"/>
  <c r="C979" i="2"/>
  <c r="I975" i="2" s="1"/>
  <c r="K975" i="2" s="1"/>
  <c r="K977" i="2" s="1"/>
  <c r="K979" i="2" s="1"/>
  <c r="U811" i="2"/>
  <c r="W811" i="2" s="1"/>
  <c r="Y811" i="2" s="1"/>
  <c r="U812" i="2" s="1"/>
  <c r="W812" i="2" s="1"/>
  <c r="Y812" i="2" s="1"/>
  <c r="W1190" i="2"/>
  <c r="Y1190" i="2" s="1"/>
  <c r="R1056" i="2"/>
  <c r="C1055" i="2" s="1"/>
  <c r="I1051" i="2" s="1"/>
  <c r="G360" i="2"/>
  <c r="N53" i="1" s="1"/>
  <c r="C138" i="2"/>
  <c r="I134" i="2" s="1"/>
  <c r="K134" i="2" s="1"/>
  <c r="C228" i="2"/>
  <c r="I224" i="2" s="1"/>
  <c r="C995" i="2"/>
  <c r="I991" i="2" s="1"/>
  <c r="C377" i="2"/>
  <c r="C587" i="2"/>
  <c r="I583" i="2" s="1"/>
  <c r="I41" i="1" s="1"/>
  <c r="C949" i="2"/>
  <c r="I945" i="2" s="1"/>
  <c r="K945" i="2" s="1"/>
  <c r="K947" i="2" s="1"/>
  <c r="C904" i="2"/>
  <c r="I900" i="2" s="1"/>
  <c r="I960" i="2"/>
  <c r="I91" i="1" s="1"/>
  <c r="C153" i="2"/>
  <c r="I149" i="2" s="1"/>
  <c r="I70" i="1" s="1"/>
  <c r="G135" i="1"/>
  <c r="I1126" i="2"/>
  <c r="K1126" i="2" s="1"/>
  <c r="K1128" i="2" s="1"/>
  <c r="K135" i="1" s="1"/>
  <c r="G114" i="1"/>
  <c r="I688" i="2"/>
  <c r="K688" i="2" s="1"/>
  <c r="K690" i="2" s="1"/>
  <c r="G46" i="1"/>
  <c r="I764" i="2"/>
  <c r="I46" i="1" s="1"/>
  <c r="J57" i="1"/>
  <c r="G52" i="1"/>
  <c r="I433" i="2"/>
  <c r="G55" i="1"/>
  <c r="I418" i="2"/>
  <c r="K418" i="2" s="1"/>
  <c r="K420" i="2" s="1"/>
  <c r="C392" i="2"/>
  <c r="I388" i="2" s="1"/>
  <c r="C362" i="2"/>
  <c r="G44" i="1"/>
  <c r="C183" i="2"/>
  <c r="I179" i="2" s="1"/>
  <c r="C844" i="2"/>
  <c r="I840" i="2" s="1"/>
  <c r="K840" i="2" s="1"/>
  <c r="K842" i="2" s="1"/>
  <c r="K115" i="1" s="1"/>
  <c r="G76" i="1"/>
  <c r="I239" i="2"/>
  <c r="I76" i="1" s="1"/>
  <c r="G45" i="1"/>
  <c r="I194" i="2"/>
  <c r="K194" i="2" s="1"/>
  <c r="O43" i="1"/>
  <c r="G183" i="2"/>
  <c r="P42" i="1" s="1"/>
  <c r="K796" i="2"/>
  <c r="K798" i="2" s="1"/>
  <c r="I93" i="1"/>
  <c r="K601" i="2"/>
  <c r="U18" i="2"/>
  <c r="W18" i="2" s="1"/>
  <c r="Y18" i="2" s="1"/>
  <c r="K227" i="2"/>
  <c r="R13" i="3"/>
  <c r="O34" i="1"/>
  <c r="E17" i="1"/>
  <c r="I553" i="2"/>
  <c r="K553" i="2" s="1"/>
  <c r="I749" i="2"/>
  <c r="K749" i="2" s="1"/>
  <c r="K751" i="2" s="1"/>
  <c r="F46" i="1"/>
  <c r="O92" i="1"/>
  <c r="O107" i="1"/>
  <c r="K569" i="2"/>
  <c r="J36" i="1" s="1"/>
  <c r="K511" i="2"/>
  <c r="K314" i="2"/>
  <c r="J62" i="1" s="1"/>
  <c r="E70" i="1"/>
  <c r="W44" i="2"/>
  <c r="Y44" i="2" s="1"/>
  <c r="W45" i="2" s="1"/>
  <c r="Y45" i="2" s="1"/>
  <c r="W46" i="2" s="1"/>
  <c r="Y46" i="2" s="1"/>
  <c r="W47" i="2" s="1"/>
  <c r="Y617" i="2"/>
  <c r="O55" i="1"/>
  <c r="E41" i="1"/>
  <c r="I538" i="2"/>
  <c r="I33" i="1" s="1"/>
  <c r="W570" i="2"/>
  <c r="Y570" i="2" s="1"/>
  <c r="W571" i="2" s="1"/>
  <c r="Y571" i="2" s="1"/>
  <c r="W572" i="2" s="1"/>
  <c r="O64" i="1"/>
  <c r="E18" i="1"/>
  <c r="K376" i="2"/>
  <c r="E109" i="1"/>
  <c r="W76" i="2"/>
  <c r="Y76" i="2" s="1"/>
  <c r="W77" i="2" s="1"/>
  <c r="Y77" i="2" s="1"/>
  <c r="W78" i="2" s="1"/>
  <c r="W640" i="2"/>
  <c r="Y640" i="2" s="1"/>
  <c r="W641" i="2" s="1"/>
  <c r="Y641" i="2" s="1"/>
  <c r="W642" i="2" s="1"/>
  <c r="Y642" i="2" s="1"/>
  <c r="W643" i="2" s="1"/>
  <c r="Y643" i="2" s="1"/>
  <c r="W644" i="2" s="1"/>
  <c r="Y644" i="2" s="1"/>
  <c r="W645" i="2" s="1"/>
  <c r="Y645" i="2" s="1"/>
  <c r="W646" i="2" s="1"/>
  <c r="Y646" i="2" s="1"/>
  <c r="O82" i="1"/>
  <c r="E137" i="1"/>
  <c r="O36" i="1"/>
  <c r="O14" i="1"/>
  <c r="E99" i="1"/>
  <c r="E104" i="1" s="1"/>
  <c r="K180" i="2"/>
  <c r="J42" i="1" s="1"/>
  <c r="O33" i="1"/>
  <c r="W116" i="2"/>
  <c r="Y116" i="2" s="1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O93" i="1"/>
  <c r="W557" i="2"/>
  <c r="Y557" i="2" s="1"/>
  <c r="W317" i="2"/>
  <c r="K1129" i="2"/>
  <c r="O62" i="1"/>
  <c r="E40" i="1"/>
  <c r="O27" i="1"/>
  <c r="O45" i="1"/>
  <c r="K1174" i="2"/>
  <c r="E24" i="1"/>
  <c r="O109" i="1"/>
  <c r="E65" i="1"/>
  <c r="G706" i="2"/>
  <c r="N82" i="1" s="1"/>
  <c r="O99" i="1"/>
  <c r="I598" i="2"/>
  <c r="K598" i="2" s="1"/>
  <c r="K600" i="2" s="1"/>
  <c r="K66" i="1" s="1"/>
  <c r="W723" i="2"/>
  <c r="Y723" i="2" s="1"/>
  <c r="W32" i="2"/>
  <c r="O61" i="1"/>
  <c r="O20" i="1"/>
  <c r="E43" i="1"/>
  <c r="K14" i="2"/>
  <c r="J16" i="1" s="1"/>
  <c r="N16" i="1"/>
  <c r="I43" i="2"/>
  <c r="K43" i="2" s="1"/>
  <c r="K45" i="2" s="1"/>
  <c r="E76" i="1"/>
  <c r="I673" i="2"/>
  <c r="K673" i="2" s="1"/>
  <c r="K675" i="2" s="1"/>
  <c r="K79" i="1" s="1"/>
  <c r="Y1175" i="2"/>
  <c r="Y362" i="2"/>
  <c r="G362" i="2" s="1"/>
  <c r="P53" i="1" s="1"/>
  <c r="G179" i="2"/>
  <c r="L42" i="1" s="1"/>
  <c r="I343" i="2"/>
  <c r="K343" i="2" s="1"/>
  <c r="K345" i="2" s="1"/>
  <c r="K83" i="1" s="1"/>
  <c r="I734" i="2"/>
  <c r="K734" i="2" s="1"/>
  <c r="K736" i="2" s="1"/>
  <c r="K80" i="1" s="1"/>
  <c r="I109" i="1"/>
  <c r="I493" i="2"/>
  <c r="I28" i="1" s="1"/>
  <c r="K1157" i="2"/>
  <c r="J137" i="1" s="1"/>
  <c r="O75" i="1"/>
  <c r="W587" i="2"/>
  <c r="W63" i="2"/>
  <c r="W64" i="2" s="1"/>
  <c r="Y64" i="2" s="1"/>
  <c r="W243" i="2"/>
  <c r="Y243" i="2" s="1"/>
  <c r="W302" i="2"/>
  <c r="W153" i="2"/>
  <c r="W228" i="2"/>
  <c r="W452" i="2"/>
  <c r="Y452" i="2" s="1"/>
  <c r="W108" i="2"/>
  <c r="W287" i="2"/>
  <c r="G209" i="2"/>
  <c r="L84" i="1" s="1"/>
  <c r="W213" i="2"/>
  <c r="W138" i="2"/>
  <c r="W995" i="2"/>
  <c r="W1055" i="2"/>
  <c r="K406" i="2"/>
  <c r="W1130" i="2"/>
  <c r="W738" i="2"/>
  <c r="E51" i="1"/>
  <c r="E57" i="1" s="1"/>
  <c r="K135" i="2"/>
  <c r="J74" i="1" s="1"/>
  <c r="E74" i="1"/>
  <c r="G181" i="2"/>
  <c r="N42" i="1" s="1"/>
  <c r="O65" i="1"/>
  <c r="E15" i="1"/>
  <c r="K60" i="2"/>
  <c r="J15" i="1" s="1"/>
  <c r="W1160" i="2"/>
  <c r="O115" i="1"/>
  <c r="K843" i="2"/>
  <c r="K888" i="2"/>
  <c r="K165" i="2"/>
  <c r="J77" i="1" s="1"/>
  <c r="E77" i="1"/>
  <c r="O26" i="1"/>
  <c r="W392" i="2"/>
  <c r="W93" i="2"/>
  <c r="W332" i="2"/>
  <c r="W347" i="2"/>
  <c r="W168" i="2"/>
  <c r="E94" i="1"/>
  <c r="K62" i="2"/>
  <c r="O15" i="1"/>
  <c r="W964" i="2"/>
  <c r="W542" i="2"/>
  <c r="K523" i="2"/>
  <c r="E34" i="1"/>
  <c r="K767" i="2"/>
  <c r="O76" i="1"/>
  <c r="K449" i="2"/>
  <c r="J86" i="1" s="1"/>
  <c r="E86" i="1"/>
  <c r="I16" i="1"/>
  <c r="K13" i="2"/>
  <c r="E139" i="1"/>
  <c r="K1187" i="2"/>
  <c r="J139" i="1" s="1"/>
  <c r="K524" i="2"/>
  <c r="J34" i="1" s="1"/>
  <c r="O51" i="1"/>
  <c r="K152" i="2"/>
  <c r="O70" i="1"/>
  <c r="Y258" i="2"/>
  <c r="O90" i="1"/>
  <c r="K478" i="2"/>
  <c r="K480" i="2" s="1"/>
  <c r="K25" i="1" s="1"/>
  <c r="I119" i="2"/>
  <c r="K119" i="2" s="1"/>
  <c r="K121" i="2" s="1"/>
  <c r="K123" i="2" s="1"/>
  <c r="Q75" i="1" s="1"/>
  <c r="K494" i="2"/>
  <c r="J28" i="1" s="1"/>
  <c r="O81" i="1"/>
  <c r="K752" i="2"/>
  <c r="W407" i="2"/>
  <c r="K828" i="2"/>
  <c r="O78" i="1"/>
  <c r="I508" i="2"/>
  <c r="K508" i="2" s="1"/>
  <c r="K510" i="2" s="1"/>
  <c r="K24" i="1" s="1"/>
  <c r="I613" i="2"/>
  <c r="R15" i="3"/>
  <c r="G108" i="1"/>
  <c r="F84" i="1"/>
  <c r="O44" i="1"/>
  <c r="O41" i="1"/>
  <c r="O32" i="1"/>
  <c r="O74" i="1"/>
  <c r="K658" i="2"/>
  <c r="K660" i="2" s="1"/>
  <c r="O85" i="1"/>
  <c r="I568" i="2"/>
  <c r="K568" i="2" s="1"/>
  <c r="K19" i="1"/>
  <c r="K32" i="2"/>
  <c r="W467" i="2"/>
  <c r="W527" i="2"/>
  <c r="W844" i="2"/>
  <c r="W662" i="2"/>
  <c r="W798" i="2"/>
  <c r="W753" i="2"/>
  <c r="W497" i="2"/>
  <c r="W768" i="2"/>
  <c r="W919" i="2"/>
  <c r="W632" i="2"/>
  <c r="W482" i="2"/>
  <c r="W377" i="2"/>
  <c r="W1040" i="2"/>
  <c r="W437" i="2"/>
  <c r="W512" i="2"/>
  <c r="K994" i="2"/>
  <c r="O94" i="1"/>
  <c r="K212" i="2"/>
  <c r="O84" i="1"/>
  <c r="W889" i="2"/>
  <c r="K107" i="2"/>
  <c r="O18" i="1"/>
  <c r="K481" i="2"/>
  <c r="O25" i="1"/>
  <c r="O103" i="1"/>
  <c r="K948" i="2"/>
  <c r="M118" i="1"/>
  <c r="W692" i="2"/>
  <c r="K301" i="2"/>
  <c r="O63" i="1"/>
  <c r="O86" i="1"/>
  <c r="K451" i="2"/>
  <c r="O83" i="1"/>
  <c r="K346" i="2"/>
  <c r="O42" i="1"/>
  <c r="K676" i="2"/>
  <c r="O79" i="1"/>
  <c r="O139" i="1"/>
  <c r="K1189" i="2"/>
  <c r="L83" i="1"/>
  <c r="W675" i="2"/>
  <c r="Y675" i="2" s="1"/>
  <c r="U676" i="2" s="1"/>
  <c r="W676" i="2" s="1"/>
  <c r="Y676" i="2" s="1"/>
  <c r="U677" i="2" s="1"/>
  <c r="W422" i="2"/>
  <c r="K737" i="2"/>
  <c r="O80" i="1"/>
  <c r="K812" i="2"/>
  <c r="O102" i="1"/>
  <c r="E67" i="1" l="1"/>
  <c r="J67" i="1"/>
  <c r="E111" i="1"/>
  <c r="I885" i="2"/>
  <c r="I47" i="1" s="1"/>
  <c r="K949" i="2"/>
  <c r="Q103" i="1" s="1"/>
  <c r="K179" i="2"/>
  <c r="K181" i="2" s="1"/>
  <c r="K42" i="1" s="1"/>
  <c r="C93" i="2"/>
  <c r="I89" i="2" s="1"/>
  <c r="I73" i="1"/>
  <c r="K900" i="2"/>
  <c r="K902" i="2" s="1"/>
  <c r="K904" i="2" s="1"/>
  <c r="J48" i="1"/>
  <c r="E48" i="1"/>
  <c r="J29" i="1"/>
  <c r="J96" i="1"/>
  <c r="E96" i="1"/>
  <c r="K643" i="2"/>
  <c r="K645" i="2" s="1"/>
  <c r="E29" i="1"/>
  <c r="E37" i="1"/>
  <c r="W1117" i="2"/>
  <c r="G1111" i="2"/>
  <c r="L93" i="1" s="1"/>
  <c r="I373" i="2"/>
  <c r="K373" i="2" s="1"/>
  <c r="K375" i="2" s="1"/>
  <c r="K1021" i="2"/>
  <c r="K1023" i="2" s="1"/>
  <c r="I88" i="1"/>
  <c r="K1156" i="2"/>
  <c r="K1158" i="2" s="1"/>
  <c r="K137" i="1" s="1"/>
  <c r="W65" i="2"/>
  <c r="I51" i="1"/>
  <c r="R785" i="2"/>
  <c r="I15" i="1"/>
  <c r="U19" i="2"/>
  <c r="W19" i="2" s="1"/>
  <c r="Y19" i="2" s="1"/>
  <c r="K74" i="2"/>
  <c r="K76" i="2" s="1"/>
  <c r="K14" i="1" s="1"/>
  <c r="K570" i="2"/>
  <c r="K36" i="1" s="1"/>
  <c r="K555" i="2"/>
  <c r="K32" i="1" s="1"/>
  <c r="K196" i="2"/>
  <c r="K45" i="1" s="1"/>
  <c r="K1036" i="2"/>
  <c r="K1038" i="2" s="1"/>
  <c r="K90" i="1" s="1"/>
  <c r="I85" i="1"/>
  <c r="I26" i="1"/>
  <c r="K104" i="2"/>
  <c r="K106" i="2" s="1"/>
  <c r="K18" i="1" s="1"/>
  <c r="I32" i="1"/>
  <c r="I114" i="1"/>
  <c r="I20" i="1"/>
  <c r="K72" i="1"/>
  <c r="K583" i="2"/>
  <c r="K585" i="2" s="1"/>
  <c r="K587" i="2" s="1"/>
  <c r="Q41" i="1" s="1"/>
  <c r="I74" i="1"/>
  <c r="I45" i="1"/>
  <c r="K388" i="2"/>
  <c r="K390" i="2" s="1"/>
  <c r="K51" i="1" s="1"/>
  <c r="I358" i="2"/>
  <c r="I53" i="1" s="1"/>
  <c r="K991" i="2"/>
  <c r="K993" i="2" s="1"/>
  <c r="K1171" i="2"/>
  <c r="K1173" i="2" s="1"/>
  <c r="K138" i="1" s="1"/>
  <c r="K764" i="2"/>
  <c r="K766" i="2" s="1"/>
  <c r="K46" i="1" s="1"/>
  <c r="C317" i="2"/>
  <c r="I313" i="2" s="1"/>
  <c r="I135" i="1"/>
  <c r="W124" i="2"/>
  <c r="Y124" i="2" s="1"/>
  <c r="K149" i="2"/>
  <c r="K151" i="2" s="1"/>
  <c r="K70" i="1" s="1"/>
  <c r="I79" i="1"/>
  <c r="I115" i="1"/>
  <c r="C332" i="2"/>
  <c r="I328" i="2" s="1"/>
  <c r="K328" i="2" s="1"/>
  <c r="K330" i="2" s="1"/>
  <c r="K256" i="2"/>
  <c r="I102" i="1"/>
  <c r="C302" i="2"/>
  <c r="I298" i="2" s="1"/>
  <c r="K239" i="2"/>
  <c r="K241" i="2" s="1"/>
  <c r="K76" i="1" s="1"/>
  <c r="U813" i="2"/>
  <c r="W813" i="2" s="1"/>
  <c r="Y813" i="2" s="1"/>
  <c r="U814" i="2" s="1"/>
  <c r="W814" i="2" s="1"/>
  <c r="K960" i="2"/>
  <c r="K962" i="2" s="1"/>
  <c r="I81" i="1"/>
  <c r="K538" i="2"/>
  <c r="K540" i="2" s="1"/>
  <c r="K542" i="2" s="1"/>
  <c r="K136" i="2"/>
  <c r="K138" i="2" s="1"/>
  <c r="Q74" i="1" s="1"/>
  <c r="J37" i="1"/>
  <c r="U1176" i="2"/>
  <c r="I92" i="1"/>
  <c r="U259" i="2"/>
  <c r="U33" i="2"/>
  <c r="I55" i="1"/>
  <c r="K347" i="2"/>
  <c r="Q83" i="1" s="1"/>
  <c r="Y78" i="2"/>
  <c r="I103" i="1"/>
  <c r="I24" i="1"/>
  <c r="I80" i="1"/>
  <c r="K15" i="2"/>
  <c r="W647" i="2"/>
  <c r="K75" i="1"/>
  <c r="K738" i="2"/>
  <c r="K919" i="2"/>
  <c r="Q107" i="1" s="1"/>
  <c r="K107" i="1"/>
  <c r="I83" i="1"/>
  <c r="K463" i="2"/>
  <c r="K465" i="2" s="1"/>
  <c r="K493" i="2"/>
  <c r="K495" i="2" s="1"/>
  <c r="K28" i="1" s="1"/>
  <c r="I107" i="1"/>
  <c r="Y317" i="2"/>
  <c r="I66" i="1"/>
  <c r="J21" i="1"/>
  <c r="E21" i="1"/>
  <c r="K825" i="2"/>
  <c r="K827" i="2" s="1"/>
  <c r="K78" i="1" s="1"/>
  <c r="K1188" i="2"/>
  <c r="K139" i="1" s="1"/>
  <c r="Y542" i="2"/>
  <c r="Y572" i="2"/>
  <c r="Y1055" i="2"/>
  <c r="U1056" i="2" s="1"/>
  <c r="Y407" i="2"/>
  <c r="Y964" i="2"/>
  <c r="K1111" i="2"/>
  <c r="K1113" i="2" s="1"/>
  <c r="I25" i="1"/>
  <c r="Y93" i="2"/>
  <c r="Y47" i="2"/>
  <c r="Y1130" i="2"/>
  <c r="U1131" i="2" s="1"/>
  <c r="Y213" i="2"/>
  <c r="G213" i="2" s="1"/>
  <c r="P84" i="1" s="1"/>
  <c r="G211" i="2"/>
  <c r="N84" i="1" s="1"/>
  <c r="I43" i="1"/>
  <c r="K613" i="2"/>
  <c r="K615" i="2" s="1"/>
  <c r="Y153" i="2"/>
  <c r="Y738" i="2"/>
  <c r="K525" i="2"/>
  <c r="K34" i="1" s="1"/>
  <c r="Y332" i="2"/>
  <c r="Y138" i="2"/>
  <c r="Y347" i="2"/>
  <c r="Y995" i="2"/>
  <c r="I75" i="1"/>
  <c r="Y287" i="2"/>
  <c r="Y1160" i="2"/>
  <c r="Y228" i="2"/>
  <c r="Y168" i="2"/>
  <c r="Y392" i="2"/>
  <c r="Y108" i="2"/>
  <c r="Y302" i="2"/>
  <c r="K602" i="2"/>
  <c r="Q66" i="1" s="1"/>
  <c r="Q135" i="1"/>
  <c r="Y587" i="2"/>
  <c r="K677" i="2"/>
  <c r="Q79" i="1" s="1"/>
  <c r="K844" i="2"/>
  <c r="Q115" i="1" s="1"/>
  <c r="K482" i="2"/>
  <c r="Q25" i="1" s="1"/>
  <c r="K422" i="2"/>
  <c r="Q55" i="1" s="1"/>
  <c r="K55" i="1"/>
  <c r="K224" i="2"/>
  <c r="K226" i="2" s="1"/>
  <c r="I40" i="1"/>
  <c r="O118" i="1"/>
  <c r="I82" i="1"/>
  <c r="K287" i="2"/>
  <c r="Q26" i="1" s="1"/>
  <c r="I61" i="1"/>
  <c r="I99" i="1"/>
  <c r="K723" i="2"/>
  <c r="Q99" i="1" s="1"/>
  <c r="I36" i="1"/>
  <c r="K512" i="2"/>
  <c r="Q24" i="1" s="1"/>
  <c r="K61" i="1"/>
  <c r="K662" i="2"/>
  <c r="Q61" i="1" s="1"/>
  <c r="Y527" i="2"/>
  <c r="U528" i="2" s="1"/>
  <c r="Y692" i="2"/>
  <c r="K114" i="1"/>
  <c r="K116" i="1" s="1"/>
  <c r="K692" i="2"/>
  <c r="Q114" i="1" s="1"/>
  <c r="Y482" i="2"/>
  <c r="Y467" i="2"/>
  <c r="I27" i="1"/>
  <c r="K628" i="2"/>
  <c r="K630" i="2" s="1"/>
  <c r="Y798" i="2"/>
  <c r="Y768" i="2"/>
  <c r="K433" i="2"/>
  <c r="K435" i="2" s="1"/>
  <c r="I52" i="1"/>
  <c r="Y829" i="2"/>
  <c r="U830" i="2" s="1"/>
  <c r="Y632" i="2"/>
  <c r="G630" i="2"/>
  <c r="N27" i="1" s="1"/>
  <c r="K47" i="2"/>
  <c r="K20" i="1"/>
  <c r="Y377" i="2"/>
  <c r="U378" i="2" s="1"/>
  <c r="Y497" i="2"/>
  <c r="K102" i="1"/>
  <c r="K813" i="2"/>
  <c r="Q102" i="1" s="1"/>
  <c r="Y437" i="2"/>
  <c r="Y1040" i="2"/>
  <c r="Y662" i="2"/>
  <c r="K103" i="1"/>
  <c r="Y512" i="2"/>
  <c r="K81" i="1"/>
  <c r="K753" i="2"/>
  <c r="Q81" i="1" s="1"/>
  <c r="Y422" i="2"/>
  <c r="Q92" i="1"/>
  <c r="K92" i="1"/>
  <c r="Y889" i="2"/>
  <c r="Y919" i="2"/>
  <c r="Y753" i="2"/>
  <c r="Y844" i="2"/>
  <c r="Y783" i="2"/>
  <c r="W677" i="2"/>
  <c r="K82" i="1"/>
  <c r="K708" i="2"/>
  <c r="Q82" i="1" s="1"/>
  <c r="Y1025" i="2"/>
  <c r="U1026" i="2" s="1"/>
  <c r="Q72" i="1"/>
  <c r="Q125" i="1" s="1"/>
  <c r="Q116" i="1" l="1"/>
  <c r="K885" i="2"/>
  <c r="K887" i="2" s="1"/>
  <c r="I42" i="1"/>
  <c r="Q33" i="1"/>
  <c r="K89" i="2"/>
  <c r="K91" i="2" s="1"/>
  <c r="K93" i="2" s="1"/>
  <c r="Q17" i="1" s="1"/>
  <c r="C213" i="2"/>
  <c r="I209" i="2" s="1"/>
  <c r="C168" i="2"/>
  <c r="I164" i="2" s="1"/>
  <c r="C407" i="2"/>
  <c r="I403" i="2" s="1"/>
  <c r="C452" i="2"/>
  <c r="I448" i="2" s="1"/>
  <c r="R786" i="2"/>
  <c r="C783" i="2" s="1"/>
  <c r="I779" i="2" s="1"/>
  <c r="K73" i="1"/>
  <c r="Q73" i="1"/>
  <c r="K258" i="2"/>
  <c r="Q109" i="1" s="1"/>
  <c r="K104" i="1"/>
  <c r="Q104" i="1"/>
  <c r="Q122" i="1" s="1"/>
  <c r="U20" i="2"/>
  <c r="W20" i="2" s="1"/>
  <c r="Y20" i="2" s="1"/>
  <c r="G17" i="2" s="1"/>
  <c r="K44" i="1"/>
  <c r="K647" i="2"/>
  <c r="Q44" i="1" s="1"/>
  <c r="K964" i="2"/>
  <c r="Q91" i="1" s="1"/>
  <c r="Q80" i="1"/>
  <c r="S80" i="1" s="1"/>
  <c r="K88" i="1"/>
  <c r="K1025" i="2"/>
  <c r="Q88" i="1" s="1"/>
  <c r="K572" i="2"/>
  <c r="Q36" i="1" s="1"/>
  <c r="K59" i="2"/>
  <c r="K61" i="2" s="1"/>
  <c r="K15" i="1" s="1"/>
  <c r="I54" i="1"/>
  <c r="Y65" i="2"/>
  <c r="G59" i="2" s="1"/>
  <c r="L15" i="1" s="1"/>
  <c r="K54" i="1"/>
  <c r="K377" i="2"/>
  <c r="Q54" i="1" s="1"/>
  <c r="W125" i="2"/>
  <c r="Y1117" i="2"/>
  <c r="G1115" i="2" s="1"/>
  <c r="P93" i="1" s="1"/>
  <c r="G1113" i="2"/>
  <c r="N93" i="1" s="1"/>
  <c r="I62" i="1"/>
  <c r="K78" i="2"/>
  <c r="Q14" i="1" s="1"/>
  <c r="K557" i="2"/>
  <c r="Q32" i="1" s="1"/>
  <c r="K108" i="1"/>
  <c r="K111" i="1" s="1"/>
  <c r="K467" i="2"/>
  <c r="Q108" i="1" s="1"/>
  <c r="K198" i="2"/>
  <c r="Q45" i="1" s="1"/>
  <c r="K313" i="2"/>
  <c r="K315" i="2" s="1"/>
  <c r="Q62" i="1" s="1"/>
  <c r="K74" i="1"/>
  <c r="K1040" i="2"/>
  <c r="Q90" i="1" s="1"/>
  <c r="K1051" i="2"/>
  <c r="K1053" i="2" s="1"/>
  <c r="K1055" i="2" s="1"/>
  <c r="Q85" i="1" s="1"/>
  <c r="K108" i="2"/>
  <c r="Q18" i="1" s="1"/>
  <c r="K392" i="2"/>
  <c r="Q51" i="1" s="1"/>
  <c r="I65" i="1"/>
  <c r="K183" i="2"/>
  <c r="Q42" i="1" s="1"/>
  <c r="K1175" i="2"/>
  <c r="Q138" i="1" s="1"/>
  <c r="K153" i="2"/>
  <c r="I94" i="1"/>
  <c r="K109" i="1"/>
  <c r="K41" i="1"/>
  <c r="K768" i="2"/>
  <c r="K94" i="1"/>
  <c r="K995" i="2"/>
  <c r="Q94" i="1" s="1"/>
  <c r="K358" i="2"/>
  <c r="K360" i="2" s="1"/>
  <c r="K33" i="1"/>
  <c r="K37" i="1" s="1"/>
  <c r="K1160" i="2"/>
  <c r="K243" i="2"/>
  <c r="W453" i="2"/>
  <c r="U996" i="2"/>
  <c r="U965" i="2"/>
  <c r="K298" i="2"/>
  <c r="K300" i="2" s="1"/>
  <c r="K63" i="1" s="1"/>
  <c r="W558" i="2"/>
  <c r="U1161" i="2"/>
  <c r="W244" i="2"/>
  <c r="W618" i="2"/>
  <c r="U920" i="2"/>
  <c r="W1191" i="2"/>
  <c r="W724" i="2"/>
  <c r="K91" i="1"/>
  <c r="U408" i="2"/>
  <c r="W259" i="2"/>
  <c r="G254" i="2"/>
  <c r="L109" i="1" s="1"/>
  <c r="U513" i="2"/>
  <c r="U799" i="2"/>
  <c r="U739" i="2"/>
  <c r="W1176" i="2"/>
  <c r="U845" i="2"/>
  <c r="G632" i="2"/>
  <c r="P27" i="1" s="1"/>
  <c r="U633" i="2"/>
  <c r="G628" i="2" s="1"/>
  <c r="L27" i="1" s="1"/>
  <c r="K829" i="2"/>
  <c r="Q78" i="1" s="1"/>
  <c r="U754" i="2"/>
  <c r="U663" i="2"/>
  <c r="U109" i="2"/>
  <c r="U348" i="2"/>
  <c r="U890" i="2"/>
  <c r="U423" i="2"/>
  <c r="U769" i="2"/>
  <c r="W33" i="2"/>
  <c r="G28" i="2"/>
  <c r="L19" i="1" s="1"/>
  <c r="K16" i="1"/>
  <c r="K17" i="2"/>
  <c r="Q16" i="1" s="1"/>
  <c r="Y647" i="2"/>
  <c r="K497" i="2"/>
  <c r="Q28" i="1" s="1"/>
  <c r="K527" i="2"/>
  <c r="Q34" i="1" s="1"/>
  <c r="K1190" i="2"/>
  <c r="Q139" i="1" s="1"/>
  <c r="Q93" i="1"/>
  <c r="K93" i="1"/>
  <c r="U288" i="2"/>
  <c r="U154" i="2"/>
  <c r="U498" i="2"/>
  <c r="K43" i="1"/>
  <c r="K617" i="2"/>
  <c r="Q43" i="1" s="1"/>
  <c r="K228" i="2"/>
  <c r="Q40" i="1" s="1"/>
  <c r="K40" i="1"/>
  <c r="U693" i="2"/>
  <c r="K65" i="1"/>
  <c r="K332" i="2"/>
  <c r="Q65" i="1" s="1"/>
  <c r="Y677" i="2"/>
  <c r="K632" i="2"/>
  <c r="Q27" i="1" s="1"/>
  <c r="R127" i="1" s="1"/>
  <c r="K27" i="1"/>
  <c r="K29" i="1" s="1"/>
  <c r="U483" i="2"/>
  <c r="K52" i="1"/>
  <c r="K437" i="2"/>
  <c r="Q20" i="1"/>
  <c r="U468" i="2"/>
  <c r="S117" i="1" l="1"/>
  <c r="Q52" i="1"/>
  <c r="K17" i="1"/>
  <c r="K21" i="1" s="1"/>
  <c r="K889" i="2"/>
  <c r="Q47" i="1" s="1"/>
  <c r="S47" i="1" s="1"/>
  <c r="K47" i="1"/>
  <c r="Q111" i="1"/>
  <c r="Q123" i="1" s="1"/>
  <c r="Q137" i="1"/>
  <c r="G13" i="2"/>
  <c r="I86" i="1"/>
  <c r="K448" i="2"/>
  <c r="K450" i="2" s="1"/>
  <c r="K86" i="1" s="1"/>
  <c r="G15" i="2"/>
  <c r="K403" i="2"/>
  <c r="K405" i="2" s="1"/>
  <c r="K56" i="1" s="1"/>
  <c r="I56" i="1"/>
  <c r="K779" i="2"/>
  <c r="K781" i="2" s="1"/>
  <c r="K64" i="1" s="1"/>
  <c r="I64" i="1"/>
  <c r="K164" i="2"/>
  <c r="K166" i="2" s="1"/>
  <c r="K77" i="1" s="1"/>
  <c r="I77" i="1"/>
  <c r="K209" i="2"/>
  <c r="K211" i="2" s="1"/>
  <c r="K213" i="2" s="1"/>
  <c r="Q84" i="1" s="1"/>
  <c r="I84" i="1"/>
  <c r="I17" i="1"/>
  <c r="K48" i="1"/>
  <c r="Q46" i="1"/>
  <c r="S42" i="1" s="1"/>
  <c r="Q29" i="1"/>
  <c r="Q121" i="1" s="1"/>
  <c r="Q70" i="1"/>
  <c r="K63" i="2"/>
  <c r="Q15" i="1" s="1"/>
  <c r="Q21" i="1" s="1"/>
  <c r="Y125" i="2"/>
  <c r="W66" i="2"/>
  <c r="K62" i="1"/>
  <c r="AB103" i="2"/>
  <c r="Q37" i="1"/>
  <c r="K85" i="1"/>
  <c r="Q76" i="1"/>
  <c r="K53" i="1"/>
  <c r="K362" i="2"/>
  <c r="I63" i="1"/>
  <c r="W573" i="2"/>
  <c r="W169" i="2"/>
  <c r="W965" i="2"/>
  <c r="W333" i="2"/>
  <c r="W318" i="2"/>
  <c r="W996" i="2"/>
  <c r="W94" i="2"/>
  <c r="Y558" i="2"/>
  <c r="Y453" i="2"/>
  <c r="W154" i="2"/>
  <c r="W1161" i="2"/>
  <c r="W303" i="2"/>
  <c r="W48" i="2"/>
  <c r="W588" i="2"/>
  <c r="W543" i="2"/>
  <c r="W229" i="2"/>
  <c r="W79" i="2"/>
  <c r="W139" i="2"/>
  <c r="W288" i="2"/>
  <c r="Y244" i="2"/>
  <c r="K302" i="2"/>
  <c r="Q63" i="1" s="1"/>
  <c r="Y618" i="2"/>
  <c r="W1056" i="2"/>
  <c r="W920" i="2"/>
  <c r="G915" i="2"/>
  <c r="L107" i="1" s="1"/>
  <c r="Y1191" i="2"/>
  <c r="Y724" i="2"/>
  <c r="W438" i="2"/>
  <c r="W393" i="2"/>
  <c r="U678" i="2"/>
  <c r="Y33" i="2"/>
  <c r="G32" i="2" s="1"/>
  <c r="P19" i="1" s="1"/>
  <c r="G30" i="2"/>
  <c r="N19" i="1" s="1"/>
  <c r="W845" i="2"/>
  <c r="W799" i="2"/>
  <c r="W513" i="2"/>
  <c r="G508" i="2"/>
  <c r="L24" i="1" s="1"/>
  <c r="W483" i="2"/>
  <c r="W378" i="2"/>
  <c r="W528" i="2"/>
  <c r="W423" i="2"/>
  <c r="W784" i="2"/>
  <c r="Y1176" i="2"/>
  <c r="W693" i="2"/>
  <c r="W498" i="2"/>
  <c r="G493" i="2"/>
  <c r="L28" i="1" s="1"/>
  <c r="Y814" i="2"/>
  <c r="W739" i="2"/>
  <c r="W1131" i="2"/>
  <c r="W408" i="2"/>
  <c r="W754" i="2"/>
  <c r="W468" i="2"/>
  <c r="W1041" i="2"/>
  <c r="W830" i="2"/>
  <c r="W769" i="2"/>
  <c r="W890" i="2"/>
  <c r="W348" i="2"/>
  <c r="W1026" i="2"/>
  <c r="W109" i="2"/>
  <c r="W663" i="2"/>
  <c r="G658" i="2"/>
  <c r="L61" i="1" s="1"/>
  <c r="Y259" i="2"/>
  <c r="G258" i="2" s="1"/>
  <c r="P109" i="1" s="1"/>
  <c r="G256" i="2"/>
  <c r="N109" i="1" s="1"/>
  <c r="K67" i="1" l="1"/>
  <c r="Q48" i="1"/>
  <c r="Q127" i="1"/>
  <c r="Q53" i="1"/>
  <c r="D53" i="1" s="1"/>
  <c r="K407" i="2"/>
  <c r="Q56" i="1" s="1"/>
  <c r="K452" i="2"/>
  <c r="Q86" i="1" s="1"/>
  <c r="K783" i="2"/>
  <c r="Q64" i="1" s="1"/>
  <c r="Q67" i="1" s="1"/>
  <c r="K168" i="2"/>
  <c r="Q77" i="1" s="1"/>
  <c r="R131" i="1" s="1"/>
  <c r="K84" i="1"/>
  <c r="K96" i="1" s="1"/>
  <c r="AB208" i="2"/>
  <c r="Y66" i="2"/>
  <c r="G63" i="2" s="1"/>
  <c r="P15" i="1" s="1"/>
  <c r="G61" i="2"/>
  <c r="N15" i="1" s="1"/>
  <c r="K57" i="1"/>
  <c r="U1177" i="2"/>
  <c r="W648" i="2"/>
  <c r="Y139" i="2"/>
  <c r="Y229" i="2"/>
  <c r="Y588" i="2"/>
  <c r="Y303" i="2"/>
  <c r="Y996" i="2"/>
  <c r="Y333" i="2"/>
  <c r="Y169" i="2"/>
  <c r="Y288" i="2"/>
  <c r="Y79" i="2"/>
  <c r="Y543" i="2"/>
  <c r="Y48" i="2"/>
  <c r="Y1161" i="2"/>
  <c r="Y154" i="2"/>
  <c r="Y94" i="2"/>
  <c r="Y318" i="2"/>
  <c r="Y965" i="2"/>
  <c r="Y573" i="2"/>
  <c r="Y1056" i="2"/>
  <c r="Y920" i="2"/>
  <c r="G919" i="2" s="1"/>
  <c r="P107" i="1" s="1"/>
  <c r="G917" i="2"/>
  <c r="N107" i="1" s="1"/>
  <c r="W725" i="2"/>
  <c r="Y438" i="2"/>
  <c r="Y393" i="2"/>
  <c r="Y663" i="2"/>
  <c r="G662" i="2" s="1"/>
  <c r="P61" i="1" s="1"/>
  <c r="G660" i="2"/>
  <c r="N61" i="1" s="1"/>
  <c r="Y1026" i="2"/>
  <c r="Y830" i="2"/>
  <c r="Y468" i="2"/>
  <c r="Y1131" i="2"/>
  <c r="U1132" i="2" s="1"/>
  <c r="G1126" i="2" s="1"/>
  <c r="L135" i="1" s="1"/>
  <c r="Y693" i="2"/>
  <c r="Y378" i="2"/>
  <c r="U379" i="2" s="1"/>
  <c r="Y513" i="2"/>
  <c r="G512" i="2" s="1"/>
  <c r="P24" i="1" s="1"/>
  <c r="G510" i="2"/>
  <c r="N24" i="1" s="1"/>
  <c r="Y845" i="2"/>
  <c r="Y890" i="2"/>
  <c r="Y423" i="2"/>
  <c r="W678" i="2"/>
  <c r="Y109" i="2"/>
  <c r="Y348" i="2"/>
  <c r="Y769" i="2"/>
  <c r="Y1041" i="2"/>
  <c r="Y754" i="2"/>
  <c r="Y408" i="2"/>
  <c r="Y739" i="2"/>
  <c r="Y498" i="2"/>
  <c r="G497" i="2" s="1"/>
  <c r="P28" i="1" s="1"/>
  <c r="G495" i="2"/>
  <c r="N28" i="1" s="1"/>
  <c r="Y784" i="2"/>
  <c r="Y528" i="2"/>
  <c r="Y483" i="2"/>
  <c r="Y799" i="2"/>
  <c r="Q129" i="1" l="1"/>
  <c r="R4" i="2"/>
  <c r="AA5" i="2" s="1"/>
  <c r="Q57" i="1"/>
  <c r="Q96" i="1"/>
  <c r="W126" i="2"/>
  <c r="G119" i="2"/>
  <c r="L75" i="1" s="1"/>
  <c r="U997" i="2"/>
  <c r="W559" i="2"/>
  <c r="W454" i="2"/>
  <c r="U1162" i="2"/>
  <c r="W619" i="2"/>
  <c r="W245" i="2"/>
  <c r="U966" i="2"/>
  <c r="W1192" i="2"/>
  <c r="U1057" i="2"/>
  <c r="Y725" i="2"/>
  <c r="G719" i="2" s="1"/>
  <c r="L99" i="1" s="1"/>
  <c r="W1177" i="2"/>
  <c r="G1171" i="2"/>
  <c r="L138" i="1" s="1"/>
  <c r="U800" i="2"/>
  <c r="U409" i="2"/>
  <c r="U424" i="2"/>
  <c r="U846" i="2"/>
  <c r="G900" i="2"/>
  <c r="L73" i="1" s="1"/>
  <c r="G809" i="2"/>
  <c r="L102" i="1" s="1"/>
  <c r="U740" i="2"/>
  <c r="U755" i="2"/>
  <c r="U891" i="2"/>
  <c r="U289" i="2"/>
  <c r="U155" i="2"/>
  <c r="Y648" i="2"/>
  <c r="W439" i="2"/>
  <c r="U770" i="2"/>
  <c r="W1132" i="2"/>
  <c r="U469" i="2"/>
  <c r="U484" i="2"/>
  <c r="U110" i="2"/>
  <c r="Y678" i="2"/>
  <c r="U529" i="2"/>
  <c r="U349" i="2"/>
  <c r="W379" i="2"/>
  <c r="U694" i="2"/>
  <c r="Y126" i="2" l="1"/>
  <c r="G123" i="2" s="1"/>
  <c r="P75" i="1" s="1"/>
  <c r="G121" i="2"/>
  <c r="N75" i="1" s="1"/>
  <c r="W997" i="2"/>
  <c r="G991" i="2"/>
  <c r="L94" i="1" s="1"/>
  <c r="W544" i="2"/>
  <c r="W319" i="2"/>
  <c r="W140" i="2"/>
  <c r="W334" i="2"/>
  <c r="W1162" i="2"/>
  <c r="W394" i="2"/>
  <c r="W230" i="2"/>
  <c r="G224" i="2"/>
  <c r="L40" i="1" s="1"/>
  <c r="W170" i="2"/>
  <c r="W49" i="2"/>
  <c r="G598" i="2"/>
  <c r="L66" i="1" s="1"/>
  <c r="Y245" i="2"/>
  <c r="Y454" i="2"/>
  <c r="W304" i="2"/>
  <c r="W80" i="2"/>
  <c r="W95" i="2"/>
  <c r="W966" i="2"/>
  <c r="W589" i="2"/>
  <c r="W574" i="2"/>
  <c r="W289" i="2"/>
  <c r="Y619" i="2"/>
  <c r="Y559" i="2"/>
  <c r="W155" i="2"/>
  <c r="Y1192" i="2"/>
  <c r="W1057" i="2"/>
  <c r="G1051" i="2"/>
  <c r="L85" i="1" s="1"/>
  <c r="Y1132" i="2"/>
  <c r="G1130" i="2" s="1"/>
  <c r="P135" i="1" s="1"/>
  <c r="G1128" i="2"/>
  <c r="N135" i="1" s="1"/>
  <c r="Y439" i="2"/>
  <c r="W726" i="2"/>
  <c r="Y379" i="2"/>
  <c r="W529" i="2"/>
  <c r="W1027" i="2"/>
  <c r="W740" i="2"/>
  <c r="G734" i="2"/>
  <c r="L80" i="1" s="1"/>
  <c r="Y815" i="2"/>
  <c r="G813" i="2" s="1"/>
  <c r="P102" i="1" s="1"/>
  <c r="G811" i="2"/>
  <c r="N102" i="1" s="1"/>
  <c r="W110" i="2"/>
  <c r="G104" i="2"/>
  <c r="L18" i="1" s="1"/>
  <c r="W469" i="2"/>
  <c r="W770" i="2"/>
  <c r="W846" i="2"/>
  <c r="G840" i="2"/>
  <c r="L115" i="1" s="1"/>
  <c r="W800" i="2"/>
  <c r="G794" i="2"/>
  <c r="L72" i="1" s="1"/>
  <c r="W349" i="2"/>
  <c r="U679" i="2"/>
  <c r="W484" i="2"/>
  <c r="G478" i="2"/>
  <c r="L25" i="1" s="1"/>
  <c r="G975" i="2"/>
  <c r="L92" i="1" s="1"/>
  <c r="W755" i="2"/>
  <c r="G749" i="2"/>
  <c r="L81" i="1" s="1"/>
  <c r="W785" i="2"/>
  <c r="G945" i="2"/>
  <c r="L103" i="1" s="1"/>
  <c r="W424" i="2"/>
  <c r="G418" i="2"/>
  <c r="L55" i="1" s="1"/>
  <c r="W409" i="2"/>
  <c r="G403" i="2"/>
  <c r="L56" i="1" s="1"/>
  <c r="W694" i="2"/>
  <c r="W891" i="2"/>
  <c r="G885" i="2"/>
  <c r="L47" i="1" s="1"/>
  <c r="W1042" i="2"/>
  <c r="G1036" i="2"/>
  <c r="L90" i="1" s="1"/>
  <c r="G904" i="2"/>
  <c r="P73" i="1" s="1"/>
  <c r="G902" i="2"/>
  <c r="N73" i="1" s="1"/>
  <c r="Y1177" i="2"/>
  <c r="G1175" i="2" s="1"/>
  <c r="P138" i="1" s="1"/>
  <c r="G1173" i="2"/>
  <c r="N138" i="1" s="1"/>
  <c r="U380" i="2" l="1"/>
  <c r="Y726" i="2"/>
  <c r="G723" i="2" s="1"/>
  <c r="P99" i="1" s="1"/>
  <c r="G721" i="2"/>
  <c r="N99" i="1" s="1"/>
  <c r="Y997" i="2"/>
  <c r="G995" i="2" s="1"/>
  <c r="P94" i="1" s="1"/>
  <c r="G993" i="2"/>
  <c r="N94" i="1" s="1"/>
  <c r="W649" i="2"/>
  <c r="Y289" i="2"/>
  <c r="Y589" i="2"/>
  <c r="Y80" i="2"/>
  <c r="G600" i="2"/>
  <c r="N66" i="1" s="1"/>
  <c r="Y170" i="2"/>
  <c r="Y394" i="2"/>
  <c r="Y334" i="2"/>
  <c r="Y319" i="2"/>
  <c r="Y574" i="2"/>
  <c r="Y966" i="2"/>
  <c r="Y95" i="2"/>
  <c r="Y304" i="2"/>
  <c r="Y49" i="2"/>
  <c r="Y230" i="2"/>
  <c r="G228" i="2" s="1"/>
  <c r="P40" i="1" s="1"/>
  <c r="G226" i="2"/>
  <c r="N40" i="1" s="1"/>
  <c r="Y1162" i="2"/>
  <c r="Y140" i="2"/>
  <c r="Y544" i="2"/>
  <c r="Y155" i="2"/>
  <c r="Y1057" i="2"/>
  <c r="G1055" i="2" s="1"/>
  <c r="P85" i="1" s="1"/>
  <c r="G1053" i="2"/>
  <c r="N85" i="1" s="1"/>
  <c r="Y1042" i="2"/>
  <c r="G1040" i="2" s="1"/>
  <c r="P90" i="1" s="1"/>
  <c r="G1038" i="2"/>
  <c r="N90" i="1" s="1"/>
  <c r="Y891" i="2"/>
  <c r="G889" i="2" s="1"/>
  <c r="P47" i="1" s="1"/>
  <c r="G887" i="2"/>
  <c r="N47" i="1" s="1"/>
  <c r="Y409" i="2"/>
  <c r="G407" i="2" s="1"/>
  <c r="P56" i="1" s="1"/>
  <c r="G405" i="2"/>
  <c r="N56" i="1" s="1"/>
  <c r="G949" i="2"/>
  <c r="P103" i="1" s="1"/>
  <c r="G947" i="2"/>
  <c r="N103" i="1" s="1"/>
  <c r="Y755" i="2"/>
  <c r="G753" i="2" s="1"/>
  <c r="P81" i="1" s="1"/>
  <c r="G751" i="2"/>
  <c r="N81" i="1" s="1"/>
  <c r="Y484" i="2"/>
  <c r="G482" i="2" s="1"/>
  <c r="P25" i="1" s="1"/>
  <c r="G480" i="2"/>
  <c r="N25" i="1" s="1"/>
  <c r="Y349" i="2"/>
  <c r="Y846" i="2"/>
  <c r="G844" i="2" s="1"/>
  <c r="P115" i="1" s="1"/>
  <c r="G842" i="2"/>
  <c r="N115" i="1" s="1"/>
  <c r="Y469" i="2"/>
  <c r="Y1027" i="2"/>
  <c r="W679" i="2"/>
  <c r="G673" i="2"/>
  <c r="L79" i="1" s="1"/>
  <c r="Y831" i="2"/>
  <c r="U832" i="2" s="1"/>
  <c r="Y694" i="2"/>
  <c r="Y424" i="2"/>
  <c r="G422" i="2" s="1"/>
  <c r="P55" i="1" s="1"/>
  <c r="G420" i="2"/>
  <c r="N55" i="1" s="1"/>
  <c r="Y785" i="2"/>
  <c r="G979" i="2"/>
  <c r="P92" i="1" s="1"/>
  <c r="G977" i="2"/>
  <c r="N92" i="1" s="1"/>
  <c r="Y800" i="2"/>
  <c r="G798" i="2" s="1"/>
  <c r="P72" i="1" s="1"/>
  <c r="G796" i="2"/>
  <c r="N72" i="1" s="1"/>
  <c r="Y770" i="2"/>
  <c r="Y110" i="2"/>
  <c r="G108" i="2" s="1"/>
  <c r="P18" i="1" s="1"/>
  <c r="G106" i="2"/>
  <c r="N18" i="1" s="1"/>
  <c r="Y740" i="2"/>
  <c r="G738" i="2" s="1"/>
  <c r="P80" i="1" s="1"/>
  <c r="G736" i="2"/>
  <c r="N80" i="1" s="1"/>
  <c r="Y529" i="2"/>
  <c r="P6" i="3"/>
  <c r="W1193" i="2" l="1"/>
  <c r="G1186" i="2"/>
  <c r="L139" i="1" s="1"/>
  <c r="W455" i="2"/>
  <c r="G448" i="2"/>
  <c r="L86" i="1" s="1"/>
  <c r="W246" i="2"/>
  <c r="G239" i="2"/>
  <c r="L76" i="1" s="1"/>
  <c r="U470" i="2"/>
  <c r="U967" i="2"/>
  <c r="W560" i="2"/>
  <c r="G553" i="2"/>
  <c r="L32" i="1" s="1"/>
  <c r="W380" i="2"/>
  <c r="G373" i="2"/>
  <c r="L54" i="1" s="1"/>
  <c r="W620" i="2"/>
  <c r="G613" i="2"/>
  <c r="L43" i="1" s="1"/>
  <c r="U1163" i="2"/>
  <c r="U1028" i="2"/>
  <c r="W440" i="2"/>
  <c r="G433" i="2"/>
  <c r="L52" i="1" s="1"/>
  <c r="U290" i="2"/>
  <c r="G602" i="2"/>
  <c r="P66" i="1" s="1"/>
  <c r="Y649" i="2"/>
  <c r="U156" i="2"/>
  <c r="U530" i="2"/>
  <c r="U771" i="2"/>
  <c r="U695" i="2"/>
  <c r="Y679" i="2"/>
  <c r="G677" i="2" s="1"/>
  <c r="P79" i="1" s="1"/>
  <c r="G675" i="2"/>
  <c r="N79" i="1" s="1"/>
  <c r="U350" i="2"/>
  <c r="R6" i="3"/>
  <c r="W290" i="2" l="1"/>
  <c r="G283" i="2"/>
  <c r="L26" i="1" s="1"/>
  <c r="W590" i="2"/>
  <c r="G583" i="2"/>
  <c r="L41" i="1" s="1"/>
  <c r="W50" i="2"/>
  <c r="G43" i="2"/>
  <c r="L20" i="1" s="1"/>
  <c r="W545" i="2"/>
  <c r="G538" i="2"/>
  <c r="L33" i="1" s="1"/>
  <c r="W171" i="2"/>
  <c r="G164" i="2"/>
  <c r="L77" i="1" s="1"/>
  <c r="W575" i="2"/>
  <c r="G568" i="2"/>
  <c r="L36" i="1" s="1"/>
  <c r="W81" i="2"/>
  <c r="G74" i="2"/>
  <c r="L14" i="1" s="1"/>
  <c r="W320" i="2"/>
  <c r="G313" i="2"/>
  <c r="L62" i="1" s="1"/>
  <c r="Y380" i="2"/>
  <c r="G377" i="2" s="1"/>
  <c r="P54" i="1" s="1"/>
  <c r="G375" i="2"/>
  <c r="N54" i="1" s="1"/>
  <c r="Y455" i="2"/>
  <c r="G452" i="2" s="1"/>
  <c r="P86" i="1" s="1"/>
  <c r="G450" i="2"/>
  <c r="N86" i="1" s="1"/>
  <c r="W786" i="2"/>
  <c r="G779" i="2"/>
  <c r="L64" i="1" s="1"/>
  <c r="W1163" i="2"/>
  <c r="G1156" i="2"/>
  <c r="L137" i="1" s="1"/>
  <c r="W141" i="2"/>
  <c r="G134" i="2"/>
  <c r="L74" i="1" s="1"/>
  <c r="W335" i="2"/>
  <c r="G328" i="2"/>
  <c r="L65" i="1" s="1"/>
  <c r="W96" i="2"/>
  <c r="G89" i="2"/>
  <c r="L17" i="1" s="1"/>
  <c r="W395" i="2"/>
  <c r="G388" i="2"/>
  <c r="L51" i="1" s="1"/>
  <c r="W305" i="2"/>
  <c r="G298" i="2"/>
  <c r="L63" i="1" s="1"/>
  <c r="W967" i="2"/>
  <c r="G960" i="2"/>
  <c r="L91" i="1" s="1"/>
  <c r="W470" i="2"/>
  <c r="G463" i="2"/>
  <c r="L108" i="1" s="1"/>
  <c r="W156" i="2"/>
  <c r="G149" i="2"/>
  <c r="L70" i="1" s="1"/>
  <c r="Y620" i="2"/>
  <c r="G617" i="2" s="1"/>
  <c r="P43" i="1" s="1"/>
  <c r="G615" i="2"/>
  <c r="N43" i="1" s="1"/>
  <c r="Y560" i="2"/>
  <c r="G557" i="2" s="1"/>
  <c r="P32" i="1" s="1"/>
  <c r="G555" i="2"/>
  <c r="N32" i="1" s="1"/>
  <c r="Y246" i="2"/>
  <c r="G243" i="2" s="1"/>
  <c r="P76" i="1" s="1"/>
  <c r="G241" i="2"/>
  <c r="N76" i="1" s="1"/>
  <c r="Y1193" i="2"/>
  <c r="G1190" i="2" s="1"/>
  <c r="P139" i="1" s="1"/>
  <c r="G1188" i="2"/>
  <c r="N139" i="1" s="1"/>
  <c r="W1028" i="2"/>
  <c r="G1021" i="2"/>
  <c r="L88" i="1" s="1"/>
  <c r="W832" i="2"/>
  <c r="G825" i="2"/>
  <c r="L78" i="1" s="1"/>
  <c r="W771" i="2"/>
  <c r="G764" i="2"/>
  <c r="L46" i="1" s="1"/>
  <c r="W350" i="2"/>
  <c r="G343" i="2"/>
  <c r="W695" i="2"/>
  <c r="G688" i="2"/>
  <c r="L114" i="1" s="1"/>
  <c r="W530" i="2"/>
  <c r="G523" i="2"/>
  <c r="L34" i="1" s="1"/>
  <c r="Y440" i="2"/>
  <c r="G437" i="2" s="1"/>
  <c r="P52" i="1" s="1"/>
  <c r="G435" i="2"/>
  <c r="N52" i="1" s="1"/>
  <c r="Y470" i="2" l="1"/>
  <c r="G467" i="2" s="1"/>
  <c r="P108" i="1" s="1"/>
  <c r="G465" i="2"/>
  <c r="N108" i="1" s="1"/>
  <c r="Y305" i="2"/>
  <c r="G302" i="2" s="1"/>
  <c r="P63" i="1" s="1"/>
  <c r="G300" i="2"/>
  <c r="N63" i="1" s="1"/>
  <c r="Y96" i="2"/>
  <c r="G93" i="2" s="1"/>
  <c r="P17" i="1" s="1"/>
  <c r="G91" i="2"/>
  <c r="N17" i="1" s="1"/>
  <c r="Y141" i="2"/>
  <c r="G138" i="2" s="1"/>
  <c r="P74" i="1" s="1"/>
  <c r="G136" i="2"/>
  <c r="N74" i="1" s="1"/>
  <c r="Y786" i="2"/>
  <c r="G783" i="2" s="1"/>
  <c r="P64" i="1" s="1"/>
  <c r="G781" i="2"/>
  <c r="N64" i="1" s="1"/>
  <c r="Y320" i="2"/>
  <c r="G317" i="2" s="1"/>
  <c r="P62" i="1" s="1"/>
  <c r="G315" i="2"/>
  <c r="N62" i="1" s="1"/>
  <c r="Y575" i="2"/>
  <c r="G572" i="2" s="1"/>
  <c r="P36" i="1" s="1"/>
  <c r="G570" i="2"/>
  <c r="N36" i="1" s="1"/>
  <c r="Y545" i="2"/>
  <c r="G542" i="2" s="1"/>
  <c r="P33" i="1" s="1"/>
  <c r="G540" i="2"/>
  <c r="N33" i="1" s="1"/>
  <c r="Y590" i="2"/>
  <c r="G587" i="2" s="1"/>
  <c r="P41" i="1" s="1"/>
  <c r="G585" i="2"/>
  <c r="N41" i="1" s="1"/>
  <c r="W650" i="2"/>
  <c r="G643" i="2"/>
  <c r="L44" i="1" s="1"/>
  <c r="L118" i="1" s="1"/>
  <c r="Y156" i="2"/>
  <c r="G153" i="2" s="1"/>
  <c r="P70" i="1" s="1"/>
  <c r="G151" i="2"/>
  <c r="N70" i="1" s="1"/>
  <c r="Y967" i="2"/>
  <c r="G964" i="2" s="1"/>
  <c r="P91" i="1" s="1"/>
  <c r="G962" i="2"/>
  <c r="N91" i="1" s="1"/>
  <c r="Y395" i="2"/>
  <c r="G392" i="2" s="1"/>
  <c r="P51" i="1" s="1"/>
  <c r="G390" i="2"/>
  <c r="N51" i="1" s="1"/>
  <c r="Y335" i="2"/>
  <c r="G332" i="2" s="1"/>
  <c r="P65" i="1" s="1"/>
  <c r="G330" i="2"/>
  <c r="N65" i="1" s="1"/>
  <c r="Y1163" i="2"/>
  <c r="G1160" i="2" s="1"/>
  <c r="P137" i="1" s="1"/>
  <c r="G1158" i="2"/>
  <c r="N137" i="1" s="1"/>
  <c r="Y81" i="2"/>
  <c r="G78" i="2" s="1"/>
  <c r="P14" i="1" s="1"/>
  <c r="G76" i="2"/>
  <c r="N14" i="1" s="1"/>
  <c r="Y171" i="2"/>
  <c r="G168" i="2" s="1"/>
  <c r="P77" i="1" s="1"/>
  <c r="G166" i="2"/>
  <c r="N77" i="1" s="1"/>
  <c r="Y50" i="2"/>
  <c r="G47" i="2" s="1"/>
  <c r="P20" i="1" s="1"/>
  <c r="G45" i="2"/>
  <c r="N20" i="1" s="1"/>
  <c r="Y290" i="2"/>
  <c r="G287" i="2" s="1"/>
  <c r="P26" i="1" s="1"/>
  <c r="G285" i="2"/>
  <c r="N26" i="1" s="1"/>
  <c r="Y1028" i="2"/>
  <c r="G1025" i="2" s="1"/>
  <c r="P88" i="1" s="1"/>
  <c r="G1023" i="2"/>
  <c r="N88" i="1" s="1"/>
  <c r="Y832" i="2"/>
  <c r="G829" i="2" s="1"/>
  <c r="P78" i="1" s="1"/>
  <c r="G827" i="2"/>
  <c r="N78" i="1" s="1"/>
  <c r="Y530" i="2"/>
  <c r="G527" i="2" s="1"/>
  <c r="P34" i="1" s="1"/>
  <c r="G525" i="2"/>
  <c r="N34" i="1" s="1"/>
  <c r="Y350" i="2"/>
  <c r="G347" i="2" s="1"/>
  <c r="P83" i="1" s="1"/>
  <c r="G345" i="2"/>
  <c r="N83" i="1" s="1"/>
  <c r="Y695" i="2"/>
  <c r="G692" i="2" s="1"/>
  <c r="P114" i="1" s="1"/>
  <c r="G690" i="2"/>
  <c r="N114" i="1" s="1"/>
  <c r="Y771" i="2"/>
  <c r="G768" i="2" s="1"/>
  <c r="P46" i="1" s="1"/>
  <c r="G766" i="2"/>
  <c r="N46" i="1" s="1"/>
  <c r="Y650" i="2" l="1"/>
  <c r="G647" i="2" s="1"/>
  <c r="P44" i="1" s="1"/>
  <c r="P118" i="1" s="1"/>
  <c r="G645" i="2"/>
  <c r="N44" i="1" s="1"/>
  <c r="N118" i="1" s="1"/>
  <c r="P8" i="3" l="1"/>
  <c r="R8" i="3" s="1"/>
  <c r="D16" i="1"/>
  <c r="P12" i="3" l="1"/>
  <c r="R12" i="3" s="1"/>
  <c r="R16" i="3" s="1"/>
  <c r="P16" i="3" l="1"/>
  <c r="E118" i="1"/>
  <c r="Q118" i="1"/>
  <c r="D114" i="1"/>
  <c r="D66" i="1" l="1"/>
  <c r="Q131" i="1"/>
  <c r="J1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4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19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3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4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6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97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2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63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6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U1155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<sst xmlns="http://schemas.openxmlformats.org/spreadsheetml/2006/main" count="5046" uniqueCount="283">
  <si>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</si>
  <si>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</si>
  <si>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</si>
  <si>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</si>
  <si>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</si>
  <si>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</si>
  <si>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</si>
  <si>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</si>
  <si>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</si>
  <si>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</si>
  <si>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</si>
  <si>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</si>
  <si>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</si>
  <si>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</si>
  <si>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</si>
  <si>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</si>
  <si>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</si>
  <si>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</si>
  <si>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</si>
  <si>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</si>
  <si>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</si>
  <si>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</si>
  <si>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</si>
  <si>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</si>
  <si>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</si>
  <si>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</si>
  <si>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</si>
  <si>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</si>
  <si>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</si>
  <si>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</si>
  <si>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</si>
  <si>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</si>
  <si>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</si>
  <si>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</si>
  <si>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</si>
  <si>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</si>
  <si>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</si>
  <si>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</si>
  <si>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</si>
  <si>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</si>
  <si>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</si>
  <si>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</si>
  <si>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</si>
  <si>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</si>
  <si>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</si>
  <si>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</si>
  <si>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</si>
  <si>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</si>
  <si>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</si>
  <si>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</si>
  <si>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</si>
  <si>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</si>
  <si>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</si>
  <si>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</si>
  <si>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</si>
  <si>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</si>
  <si>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</si>
  <si>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</si>
  <si>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</si>
  <si>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</si>
  <si>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</si>
  <si>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</si>
  <si>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</si>
  <si>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</si>
  <si>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</si>
  <si>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</si>
  <si>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</si>
  <si>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</si>
  <si>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</si>
  <si>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</si>
  <si>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</si>
  <si>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</si>
  <si>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</si>
  <si>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</si>
  <si>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</si>
  <si>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</si>
  <si>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</si>
  <si>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</si>
  <si>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</si>
  <si>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</si>
  <si>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</si>
  <si>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</si>
  <si>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</si>
  <si>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</si>
  <si>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</si>
  <si>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</si>
  <si>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</si>
  <si>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</si>
  <si>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</si>
  <si>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</si>
  <si>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</si>
  <si>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</si>
  <si>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</si>
  <si>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</si>
  <si>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</si>
  <si>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</si>
  <si>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</si>
  <si>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</si>
  <si>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</si>
  <si>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</si>
  <si>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</si>
  <si>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</si>
  <si>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</si>
  <si>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</si>
  <si>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</si>
  <si>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</si>
  <si>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</si>
  <si>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</si>
  <si>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</si>
  <si>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</si>
  <si>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</si>
  <si>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</si>
  <si>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</si>
  <si>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</si>
  <si>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</si>
  <si>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</si>
  <si>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</si>
  <si>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</si>
  <si>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</si>
  <si>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</si>
  <si>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</si>
  <si>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</si>
  <si>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</si>
  <si>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</si>
  <si>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</si>
  <si>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</si>
  <si>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</si>
  <si>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</si>
  <si>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</si>
  <si>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</si>
  <si>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</si>
  <si>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</si>
  <si>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</si>
  <si>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</si>
  <si>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</si>
  <si>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</si>
  <si>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</si>
  <si>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</si>
  <si>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</si>
  <si>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</si>
  <si>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</si>
  <si>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</si>
  <si>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</si>
  <si>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</si>
  <si>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</si>
  <si>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</si>
  <si>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</si>
  <si>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</si>
  <si>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</si>
  <si>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</si>
  <si>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</si>
  <si>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</si>
  <si>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</si>
  <si>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</si>
  <si>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</si>
  <si>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</si>
  <si>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</si>
  <si>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</si>
  <si>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</si>
  <si>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</si>
  <si>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</si>
  <si>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</si>
  <si>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</si>
  <si>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</si>
  <si>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</si>
  <si>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</si>
  <si>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</si>
  <si>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</si>
  <si>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</si>
  <si>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</si>
  <si>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</si>
  <si>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</si>
  <si>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</si>
  <si>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</si>
  <si>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</si>
  <si>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</si>
  <si>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</si>
  <si>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</si>
  <si>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</si>
  <si>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</si>
  <si>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</si>
  <si>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</si>
  <si>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</si>
  <si>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</si>
  <si>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</si>
  <si>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</si>
  <si>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</si>
  <si>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</si>
  <si>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</si>
  <si>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</si>
  <si>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</si>
  <si>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</si>
  <si>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</si>
  <si>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</si>
  <si>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</si>
  <si>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</si>
  <si>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</si>
  <si>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</si>
  <si>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</si>
  <si>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</si>
  <si>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</si>
  <si>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</si>
  <si>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</si>
  <si>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</si>
  <si>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</si>
  <si>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</si>
  <si>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</si>
  <si>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</si>
  <si>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</si>
  <si>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</si>
  <si>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</si>
  <si>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</si>
  <si>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</si>
  <si>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</si>
  <si>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</si>
  <si>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</si>
  <si>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</si>
  <si>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</si>
  <si>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</si>
  <si>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</si>
  <si>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</si>
  <si>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</si>
  <si>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</si>
  <si>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</si>
  <si>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</si>
  <si>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</si>
  <si>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</si>
  <si>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</si>
  <si>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</si>
  <si>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</si>
  <si>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</si>
  <si>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</si>
  <si>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</si>
  <si>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</si>
  <si>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</si>
  <si>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</si>
  <si>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</si>
  <si>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</si>
  <si>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</si>
  <si>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</si>
  <si>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</si>
  <si>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</si>
  <si>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</si>
  <si>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</si>
  <si>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</si>
  <si>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M. Afaq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</si>
  <si>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</si>
  <si>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</si>
  <si>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</si>
  <si>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</si>
  <si>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</si>
  <si>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</si>
  <si>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</si>
  <si>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</si>
  <si>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</si>
  <si>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</si>
  <si>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</si>
  <si>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</si>
  <si>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</si>
  <si>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</si>
  <si>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</si>
  <si>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</si>
  <si>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</si>
  <si>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</si>
  <si>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</si>
  <si>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</si>
  <si>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</si>
  <si>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</si>
  <si>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</si>
  <si>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</si>
  <si>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</si>
  <si>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</si>
  <si>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</si>
  <si>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</si>
  <si>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</si>
  <si>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Shahzad</t>
  </si>
  <si>
    <t>ISRAR bhai</t>
  </si>
  <si>
    <t>Paid</t>
  </si>
  <si>
    <t>Remaining</t>
  </si>
  <si>
    <t>Not Paid</t>
  </si>
  <si>
    <t>Online</t>
  </si>
  <si>
    <t>February</t>
  </si>
  <si>
    <t>Raheel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</si>
</sst>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4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23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0" fontId="40" fillId="0" borderId="15" xfId="0" applyFont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5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1" fillId="5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27" fillId="0" borderId="1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27" fillId="0" borderId="66" xfId="0" applyFont="1" applyBorder="1" applyAlignment="1">
      <alignment horizontal="right" vertical="center"/>
    </xf>
    <xf numFmtId="0" fontId="0" fillId="0" borderId="66" xfId="0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48" fillId="0" borderId="66" xfId="0" applyFont="1" applyBorder="1"/>
    <xf numFmtId="0" fontId="13" fillId="7" borderId="1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27" fillId="0" borderId="50" xfId="0" applyFont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31" fillId="0" borderId="15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13" fillId="0" borderId="0" xfId="0" applyFont="1" applyAlignment="1">
      <alignment horizontal="left" vertic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19" xfId="0" applyFont="1" applyBorder="1"/>
    <xf numFmtId="0" fontId="51" fillId="0" borderId="20" xfId="0" applyFont="1" applyBorder="1"/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17" fontId="49" fillId="0" borderId="50" xfId="0" applyNumberFormat="1" applyFont="1" applyBorder="1" applyAlignment="1">
      <alignment horizontal="center"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/>
    </xf>
    <xf numFmtId="0" fontId="8" fillId="0" borderId="17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tabSelected="1" zoomScale="120" zoomScaleNormal="120" zoomScaleSheetLayoutView="120" workbookViewId="0">
      <pane ySplit="3" topLeftCell="A4" activePane="bottomLeft" state="frozen"/>
      <selection activeCell="J576" sqref="J576"/>
      <selection pane="bottomLeft" activeCell="R8" sqref="R8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13" t="s">
        <v>0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5"/>
      <c r="N1" s="519" t="str">
        <f>'Salary Record'!J1</f>
        <v>February</v>
      </c>
      <c r="O1" s="515"/>
      <c r="P1" s="521">
        <f>'Salary Record'!K1</f>
        <v>2024</v>
      </c>
      <c r="Q1" s="1"/>
    </row>
    <row r="2" spans="1:26" ht="15" customHeight="1" x14ac:dyDescent="0.2">
      <c r="A2" s="516"/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8"/>
      <c r="N2" s="520"/>
      <c r="O2" s="518"/>
      <c r="P2" s="522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03" t="s">
        <v>16</v>
      </c>
      <c r="B6" s="501"/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1"/>
      <c r="N6" s="501"/>
      <c r="O6" s="501"/>
      <c r="P6" s="501"/>
      <c r="Q6" s="502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04" t="s">
        <v>22</v>
      </c>
      <c r="B11" s="502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00" t="s">
        <v>23</v>
      </c>
      <c r="B13" s="501"/>
      <c r="C13" s="501"/>
      <c r="D13" s="501"/>
      <c r="E13" s="501"/>
      <c r="F13" s="501"/>
      <c r="G13" s="501"/>
      <c r="H13" s="501"/>
      <c r="I13" s="501"/>
      <c r="J13" s="501"/>
      <c r="K13" s="501"/>
      <c r="L13" s="501"/>
      <c r="M13" s="501"/>
      <c r="N13" s="501"/>
      <c r="O13" s="501"/>
      <c r="P13" s="501"/>
      <c r="Q13" s="502"/>
    </row>
    <row r="14" spans="1:26" ht="15.6" customHeight="1" x14ac:dyDescent="0.2">
      <c r="A14" s="17">
        <v>1</v>
      </c>
      <c r="B14" s="485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0</v>
      </c>
      <c r="G14" s="18">
        <f>'Salary Record'!C77</f>
        <v>0</v>
      </c>
      <c r="H14" s="15">
        <f>'Salary Record'!I75</f>
        <v>0</v>
      </c>
      <c r="I14" s="15">
        <f>'Salary Record'!I74</f>
        <v>28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3000</v>
      </c>
      <c r="N14" s="36">
        <f>'Salary Record'!G76</f>
        <v>33000</v>
      </c>
      <c r="O14" s="35">
        <f>'Salary Record'!G77</f>
        <v>3000</v>
      </c>
      <c r="P14" s="36">
        <f>'Salary Record'!G78</f>
        <v>30000</v>
      </c>
      <c r="Q14" s="269">
        <f>'Salary Record'!K78</f>
        <v>87000</v>
      </c>
      <c r="R14" s="498" t="s">
        <v>279</v>
      </c>
    </row>
    <row r="15" spans="1:26" s="198" customFormat="1" ht="15.6" customHeight="1" x14ac:dyDescent="0.2">
      <c r="A15" s="17">
        <v>2</v>
      </c>
      <c r="B15" s="485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0</v>
      </c>
      <c r="G15" s="219">
        <f>'Salary Record'!C62</f>
        <v>0</v>
      </c>
      <c r="H15" s="224">
        <f>'Salary Record'!I60</f>
        <v>6</v>
      </c>
      <c r="I15" s="224">
        <f>'Salary Record'!I59</f>
        <v>28</v>
      </c>
      <c r="J15" s="223">
        <f>'Salary Record'!K60</f>
        <v>1392.8571428571429</v>
      </c>
      <c r="K15" s="224">
        <f>'Salary Record'!K61</f>
        <v>53392.857142857145</v>
      </c>
      <c r="L15" s="220">
        <f>'Salary Record'!G59</f>
        <v>0</v>
      </c>
      <c r="M15" s="220">
        <f>'Salary Record'!G60</f>
        <v>5000</v>
      </c>
      <c r="N15" s="220">
        <f>'Salary Record'!G61</f>
        <v>5000</v>
      </c>
      <c r="O15" s="220">
        <f>'Salary Record'!G62</f>
        <v>5000</v>
      </c>
      <c r="P15" s="220">
        <f>'Salary Record'!G63</f>
        <v>0</v>
      </c>
      <c r="Q15" s="239">
        <f>'Salary Record'!K63</f>
        <v>48392.857142857145</v>
      </c>
      <c r="R15" s="498" t="s">
        <v>279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86" t="s">
        <v>24</v>
      </c>
      <c r="C16" s="262" t="s">
        <v>25</v>
      </c>
      <c r="D16" s="263">
        <f>SUM(Q16:Q48)</f>
        <v>1989968.75</v>
      </c>
      <c r="E16" s="224">
        <f>'Salary Record'!K9</f>
        <v>75000</v>
      </c>
      <c r="F16" s="224">
        <f>'Salary Record'!C15</f>
        <v>28</v>
      </c>
      <c r="G16" s="224">
        <f>'Salary Record'!C16</f>
        <v>0</v>
      </c>
      <c r="H16" s="223">
        <f>'Salary Record'!I14</f>
        <v>0</v>
      </c>
      <c r="I16" s="224">
        <f>'Salary Record'!I13</f>
        <v>28</v>
      </c>
      <c r="J16" s="223">
        <f>'Salary Record'!K14</f>
        <v>0</v>
      </c>
      <c r="K16" s="224">
        <f>'Salary Record'!K15</f>
        <v>75000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75000</v>
      </c>
      <c r="R16" s="498" t="s">
        <v>279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85" t="str">
        <f>'Salary Record'!C86</f>
        <v>Ahsan Khan</v>
      </c>
      <c r="C17" s="221"/>
      <c r="D17" s="222"/>
      <c r="E17" s="224">
        <f>'Salary Record'!K85</f>
        <v>46000</v>
      </c>
      <c r="F17" s="220">
        <f>'Salary Record'!C91</f>
        <v>0</v>
      </c>
      <c r="G17" s="254">
        <f>'Salary Record'!C92</f>
        <v>0</v>
      </c>
      <c r="H17" s="220">
        <f>'Salary Record'!I90</f>
        <v>0</v>
      </c>
      <c r="I17" s="220">
        <f>'Salary Record'!I89</f>
        <v>28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0</v>
      </c>
      <c r="N17" s="222">
        <f>'Salary Record'!G91</f>
        <v>35000</v>
      </c>
      <c r="O17" s="222">
        <f>'Salary Record'!H91</f>
        <v>0</v>
      </c>
      <c r="P17" s="222">
        <f>'Salary Record'!G93</f>
        <v>35000</v>
      </c>
      <c r="Q17" s="239">
        <f>'Salary Record'!K93</f>
        <v>46000</v>
      </c>
      <c r="R17" s="498" t="s">
        <v>279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85" t="s">
        <v>30</v>
      </c>
      <c r="C18" s="60"/>
      <c r="D18" s="23"/>
      <c r="E18" s="15">
        <f>'Salary Record'!K100</f>
        <v>42000</v>
      </c>
      <c r="F18" s="15">
        <f>'Salary Record'!C106</f>
        <v>0</v>
      </c>
      <c r="G18" s="18">
        <f>'Salary Record'!C107</f>
        <v>0</v>
      </c>
      <c r="H18" s="15">
        <f>'Salary Record'!I105</f>
        <v>32.5</v>
      </c>
      <c r="I18" s="15">
        <f>'Salary Record'!I104</f>
        <v>28</v>
      </c>
      <c r="J18" s="14">
        <f>'Salary Record'!K105</f>
        <v>6093.75</v>
      </c>
      <c r="K18" s="15">
        <f>'Salary Record'!K106</f>
        <v>48093.75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48093.75</v>
      </c>
      <c r="R18" s="498" t="s">
        <v>279</v>
      </c>
    </row>
    <row r="19" spans="1:26" s="198" customFormat="1" ht="15.6" customHeight="1" x14ac:dyDescent="0.2">
      <c r="A19" s="17">
        <v>6</v>
      </c>
      <c r="B19" s="485" t="str">
        <f>'Salary Record'!C25</f>
        <v>Maasi</v>
      </c>
      <c r="C19" s="264"/>
      <c r="D19" s="251"/>
      <c r="E19" s="224">
        <f>'Salary Record'!K24</f>
        <v>7000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7000</v>
      </c>
      <c r="L19" s="224">
        <f>'Salary Record'!G28</f>
        <v>0</v>
      </c>
      <c r="M19" s="224">
        <f>'Salary Record'!G29</f>
        <v>0</v>
      </c>
      <c r="N19" s="222" t="str">
        <f>'Salary Record'!G30</f>
        <v/>
      </c>
      <c r="O19" s="224">
        <f>'Salary Record'!G31</f>
        <v>0</v>
      </c>
      <c r="P19" s="222">
        <f>'Salary Record'!G32</f>
        <v>0</v>
      </c>
      <c r="Q19" s="239">
        <v>7000</v>
      </c>
      <c r="R19" s="498" t="s">
        <v>279</v>
      </c>
      <c r="S19"/>
      <c r="T19"/>
      <c r="U19"/>
      <c r="V19"/>
      <c r="W19"/>
      <c r="X19"/>
      <c r="Y19"/>
      <c r="Z19"/>
    </row>
    <row r="20" spans="1:26" s="198" customFormat="1" ht="15.6" customHeight="1" x14ac:dyDescent="0.2">
      <c r="A20" s="17">
        <v>8</v>
      </c>
      <c r="B20" s="485" t="str">
        <f>'Salary Record'!C40</f>
        <v>Umer Farooq</v>
      </c>
      <c r="C20" s="237"/>
      <c r="D20" s="238"/>
      <c r="E20" s="224">
        <f>'Salary Record'!K39</f>
        <v>23000</v>
      </c>
      <c r="F20" s="224">
        <f>'Salary Record'!C45</f>
        <v>0</v>
      </c>
      <c r="G20" s="219">
        <f>'Salary Record'!C46</f>
        <v>0</v>
      </c>
      <c r="H20" s="224">
        <f>'Salary Record'!I44</f>
        <v>0</v>
      </c>
      <c r="I20" s="224">
        <f>'Salary Record'!I43</f>
        <v>28</v>
      </c>
      <c r="J20" s="259">
        <f>'Salary Record'!K44</f>
        <v>0</v>
      </c>
      <c r="K20" s="259">
        <f>'Salary Record'!K45</f>
        <v>23000</v>
      </c>
      <c r="L20" s="250">
        <f>'Salary Record'!G43</f>
        <v>8000</v>
      </c>
      <c r="M20" s="250">
        <f>'Salary Record'!G44</f>
        <v>0</v>
      </c>
      <c r="N20" s="251">
        <f>'Salary Record'!G45</f>
        <v>8000</v>
      </c>
      <c r="O20" s="250">
        <f>'Salary Record'!G46</f>
        <v>2000</v>
      </c>
      <c r="P20" s="251">
        <f>'Salary Record'!G47</f>
        <v>6000</v>
      </c>
      <c r="Q20" s="265">
        <f>'Salary Record'!K47</f>
        <v>21000</v>
      </c>
      <c r="R20" s="498" t="s">
        <v>279</v>
      </c>
      <c r="S20"/>
      <c r="T20"/>
      <c r="U20"/>
      <c r="V20"/>
      <c r="W20"/>
      <c r="X20"/>
      <c r="Y20"/>
      <c r="Z20"/>
    </row>
    <row r="21" spans="1:26" ht="21" x14ac:dyDescent="0.2">
      <c r="A21" s="504" t="s">
        <v>22</v>
      </c>
      <c r="B21" s="502"/>
      <c r="C21" s="27"/>
      <c r="D21" s="27"/>
      <c r="E21" s="28">
        <f>SUM(E14:E20)</f>
        <v>335000</v>
      </c>
      <c r="F21" s="27"/>
      <c r="G21" s="27"/>
      <c r="H21" s="27"/>
      <c r="I21" s="27"/>
      <c r="J21" s="39">
        <f>SUM(J14:J20)</f>
        <v>7486.6071428571431</v>
      </c>
      <c r="K21" s="39">
        <f>SUM(K14:K20)</f>
        <v>342486.60714285716</v>
      </c>
      <c r="L21" s="39"/>
      <c r="M21" s="27"/>
      <c r="N21" s="27"/>
      <c r="O21" s="27"/>
      <c r="P21" s="27"/>
      <c r="Q21" s="28">
        <f>SUM(Q14:Q20)</f>
        <v>332486.60714285716</v>
      </c>
      <c r="R21" s="498"/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8"/>
    </row>
    <row r="23" spans="1:26" ht="21" customHeight="1" x14ac:dyDescent="0.2">
      <c r="A23" s="503" t="s">
        <v>26</v>
      </c>
      <c r="B23" s="501"/>
      <c r="C23" s="501"/>
      <c r="D23" s="501"/>
      <c r="E23" s="501"/>
      <c r="F23" s="501"/>
      <c r="G23" s="501"/>
      <c r="H23" s="501"/>
      <c r="I23" s="501"/>
      <c r="J23" s="501"/>
      <c r="K23" s="501"/>
      <c r="L23" s="501"/>
      <c r="M23" s="501"/>
      <c r="N23" s="501"/>
      <c r="O23" s="501"/>
      <c r="P23" s="501"/>
      <c r="Q23" s="502"/>
      <c r="R23" s="498"/>
    </row>
    <row r="24" spans="1:26" ht="16.899999999999999" customHeight="1" x14ac:dyDescent="0.2">
      <c r="A24" s="17">
        <v>1</v>
      </c>
      <c r="B24" s="485" t="str">
        <f>'Salary Record'!C505</f>
        <v>Khizer Mujeeb</v>
      </c>
      <c r="C24" s="40"/>
      <c r="D24" s="41"/>
      <c r="E24" s="15">
        <f>'Salary Record'!K504</f>
        <v>34500</v>
      </c>
      <c r="F24" s="15">
        <f>'Salary Record'!C510</f>
        <v>0</v>
      </c>
      <c r="G24" s="18">
        <f>'Salary Record'!C511</f>
        <v>0</v>
      </c>
      <c r="H24" s="15">
        <f>'Salary Record'!I509</f>
        <v>7</v>
      </c>
      <c r="I24" s="15">
        <f>'Salary Record'!I508</f>
        <v>28</v>
      </c>
      <c r="J24" s="14">
        <f>'Salary Record'!K509</f>
        <v>1078.125</v>
      </c>
      <c r="K24" s="15">
        <f>'Salary Record'!K510</f>
        <v>35578.125</v>
      </c>
      <c r="L24" s="19">
        <f>'Salary Record'!G508</f>
        <v>0</v>
      </c>
      <c r="M24" s="15">
        <f>'Salary Record'!G509</f>
        <v>0</v>
      </c>
      <c r="N24" s="16">
        <f>'Salary Record'!G510</f>
        <v>0</v>
      </c>
      <c r="O24" s="15">
        <f>'Salary Record'!G511</f>
        <v>0</v>
      </c>
      <c r="P24" s="16">
        <f>'Salary Record'!G512</f>
        <v>0</v>
      </c>
      <c r="Q24" s="19">
        <f>'Salary Record'!K512</f>
        <v>35578.125</v>
      </c>
      <c r="R24" s="498" t="s">
        <v>280</v>
      </c>
    </row>
    <row r="25" spans="1:26" ht="16.899999999999999" customHeight="1" x14ac:dyDescent="0.2">
      <c r="A25" s="42">
        <v>2</v>
      </c>
      <c r="B25" s="485" t="str">
        <f>'Salary Record'!C475</f>
        <v>Hassan Khan</v>
      </c>
      <c r="C25" s="43"/>
      <c r="D25" s="44"/>
      <c r="E25" s="45">
        <f>'Salary Record'!K474</f>
        <v>30000</v>
      </c>
      <c r="F25" s="45">
        <f>'Salary Record'!C480</f>
        <v>0</v>
      </c>
      <c r="G25" s="46">
        <f>'Salary Record'!C481</f>
        <v>0</v>
      </c>
      <c r="H25" s="45">
        <f>'Salary Record'!I479</f>
        <v>11</v>
      </c>
      <c r="I25" s="45">
        <f>'Salary Record'!I478</f>
        <v>28</v>
      </c>
      <c r="J25" s="46">
        <f>'Salary Record'!K479</f>
        <v>1473.2142857142856</v>
      </c>
      <c r="K25" s="47">
        <f>'Salary Record'!K480</f>
        <v>31473.214285714283</v>
      </c>
      <c r="L25" s="48">
        <f>'Salary Record'!G478</f>
        <v>0</v>
      </c>
      <c r="M25" s="47">
        <f>'Salary Record'!G479</f>
        <v>0</v>
      </c>
      <c r="N25" s="49">
        <f>'Salary Record'!G480</f>
        <v>0</v>
      </c>
      <c r="O25" s="47">
        <f>'Salary Record'!G481</f>
        <v>0</v>
      </c>
      <c r="P25" s="49">
        <f>'Salary Record'!G482</f>
        <v>0</v>
      </c>
      <c r="Q25" s="19">
        <f>'Salary Record'!K482</f>
        <v>31473.214285714283</v>
      </c>
      <c r="R25" s="498" t="s">
        <v>280</v>
      </c>
    </row>
    <row r="26" spans="1:26" s="198" customFormat="1" ht="15" customHeight="1" x14ac:dyDescent="0.2">
      <c r="A26" s="17">
        <v>3</v>
      </c>
      <c r="B26" s="485" t="str">
        <f>'Salary Record'!C280</f>
        <v>M. Arif</v>
      </c>
      <c r="C26" s="225"/>
      <c r="D26" s="226"/>
      <c r="E26" s="218">
        <f>'Salary Record'!K279</f>
        <v>35000</v>
      </c>
      <c r="F26" s="219">
        <f>'Salary Record'!C285</f>
        <v>0</v>
      </c>
      <c r="G26" s="219">
        <f>'Salary Record'!C286</f>
        <v>0</v>
      </c>
      <c r="H26" s="219">
        <f>'Salary Record'!I284</f>
        <v>3</v>
      </c>
      <c r="I26" s="219">
        <f>'Salary Record'!I283</f>
        <v>28</v>
      </c>
      <c r="J26" s="223">
        <f>'Salary Record'!K284</f>
        <v>468.75</v>
      </c>
      <c r="K26" s="223">
        <f>'Salary Record'!K285</f>
        <v>35468.75</v>
      </c>
      <c r="L26" s="220">
        <f>'Salary Record'!G283</f>
        <v>0</v>
      </c>
      <c r="M26" s="224">
        <f>'Salary Record'!G284</f>
        <v>0</v>
      </c>
      <c r="N26" s="222">
        <f>'Salary Record'!G285</f>
        <v>0</v>
      </c>
      <c r="O26" s="224">
        <f>'Salary Record'!G286</f>
        <v>0</v>
      </c>
      <c r="P26" s="222">
        <f>'Salary Record'!G287</f>
        <v>0</v>
      </c>
      <c r="Q26" s="220">
        <f>'Salary Record'!K287</f>
        <v>35468.75</v>
      </c>
      <c r="R26" s="498" t="s">
        <v>280</v>
      </c>
      <c r="S26"/>
      <c r="T26"/>
      <c r="U26"/>
      <c r="V26"/>
      <c r="W26"/>
      <c r="X26"/>
      <c r="Y26"/>
      <c r="Z26"/>
    </row>
    <row r="27" spans="1:26" s="198" customFormat="1" ht="15" customHeight="1" x14ac:dyDescent="0.2">
      <c r="A27" s="17">
        <v>4</v>
      </c>
      <c r="B27" s="485" t="str">
        <f>'Salary Record'!C625</f>
        <v>Mohib uz Zaman</v>
      </c>
      <c r="C27" s="225"/>
      <c r="D27" s="226"/>
      <c r="E27" s="218">
        <f>'Salary Record'!K624</f>
        <v>45000</v>
      </c>
      <c r="F27" s="219">
        <f>'Salary Record'!C630</f>
        <v>0</v>
      </c>
      <c r="G27" s="219">
        <f>'Salary Record'!C631</f>
        <v>0</v>
      </c>
      <c r="H27" s="219">
        <f>'Salary Record'!I629</f>
        <v>4</v>
      </c>
      <c r="I27" s="219">
        <f>'Salary Record'!I628</f>
        <v>28</v>
      </c>
      <c r="J27" s="223">
        <f>'Salary Record'!K629</f>
        <v>803.57142857142856</v>
      </c>
      <c r="K27" s="223">
        <f>'Salary Record'!K630</f>
        <v>45803.571428571428</v>
      </c>
      <c r="L27" s="220">
        <f>'Salary Record'!G628</f>
        <v>0</v>
      </c>
      <c r="M27" s="224">
        <f>'Salary Record'!G629</f>
        <v>0</v>
      </c>
      <c r="N27" s="222">
        <f>'Salary Record'!G630</f>
        <v>0</v>
      </c>
      <c r="O27" s="224">
        <f>'Salary Record'!G631</f>
        <v>0</v>
      </c>
      <c r="P27" s="222">
        <f>'Salary Record'!G632</f>
        <v>0</v>
      </c>
      <c r="Q27" s="220">
        <f>'Salary Record'!K632</f>
        <v>45803.571428571428</v>
      </c>
      <c r="R27" s="498" t="s">
        <v>280</v>
      </c>
      <c r="S27"/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85" t="str">
        <f>'Salary Record'!C490</f>
        <v>Taha Sohail</v>
      </c>
      <c r="C28" s="50"/>
      <c r="D28" s="13"/>
      <c r="E28" s="15">
        <f>'Salary Record'!K489</f>
        <v>32000</v>
      </c>
      <c r="F28" s="15">
        <f>'Salary Record'!C495</f>
        <v>0</v>
      </c>
      <c r="G28" s="18">
        <f>'Salary Record'!C496</f>
        <v>0</v>
      </c>
      <c r="H28" s="15">
        <f>'Salary Record'!I494</f>
        <v>10</v>
      </c>
      <c r="I28" s="15">
        <f>'Salary Record'!I493</f>
        <v>28</v>
      </c>
      <c r="J28" s="18">
        <f>'Salary Record'!K494</f>
        <v>1428.5714285714287</v>
      </c>
      <c r="K28" s="14">
        <f>'Salary Record'!K495</f>
        <v>33428.571428571428</v>
      </c>
      <c r="L28" s="19">
        <f>'Salary Record'!G493</f>
        <v>0</v>
      </c>
      <c r="M28" s="15">
        <f>'Salary Record'!G494</f>
        <v>0</v>
      </c>
      <c r="N28" s="16">
        <f>'Salary Record'!G495</f>
        <v>0</v>
      </c>
      <c r="O28" s="15">
        <f>'Salary Record'!G496</f>
        <v>0</v>
      </c>
      <c r="P28" s="16">
        <f>'Salary Record'!G497</f>
        <v>0</v>
      </c>
      <c r="Q28" s="19">
        <f>'Salary Record'!K497</f>
        <v>33428.571428571428</v>
      </c>
      <c r="R28" s="498" t="s">
        <v>280</v>
      </c>
    </row>
    <row r="29" spans="1:26" ht="21" x14ac:dyDescent="0.2">
      <c r="A29" s="504" t="s">
        <v>22</v>
      </c>
      <c r="B29" s="502"/>
      <c r="C29" s="27"/>
      <c r="D29" s="27"/>
      <c r="E29" s="28">
        <f>SUM(E24:E28)</f>
        <v>176500</v>
      </c>
      <c r="F29" s="27"/>
      <c r="G29" s="27"/>
      <c r="H29" s="27"/>
      <c r="I29" s="27"/>
      <c r="J29" s="28">
        <f>SUM(J24:J28)</f>
        <v>5252.2321428571422</v>
      </c>
      <c r="K29" s="28">
        <f>SUM(K24:K28)</f>
        <v>181752.23214285713</v>
      </c>
      <c r="L29" s="27"/>
      <c r="M29" s="27"/>
      <c r="N29" s="27"/>
      <c r="O29" s="27"/>
      <c r="P29" s="27"/>
      <c r="Q29" s="28">
        <f>SUM(Q24:Q28)</f>
        <v>181752.23214285713</v>
      </c>
      <c r="R29" s="498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8"/>
    </row>
    <row r="31" spans="1:26" ht="21" customHeight="1" x14ac:dyDescent="0.2">
      <c r="A31" s="500" t="s">
        <v>27</v>
      </c>
      <c r="B31" s="501"/>
      <c r="C31" s="501"/>
      <c r="D31" s="501"/>
      <c r="E31" s="501"/>
      <c r="F31" s="501"/>
      <c r="G31" s="501"/>
      <c r="H31" s="501"/>
      <c r="I31" s="501"/>
      <c r="J31" s="501"/>
      <c r="K31" s="501"/>
      <c r="L31" s="501"/>
      <c r="M31" s="501"/>
      <c r="N31" s="501"/>
      <c r="O31" s="501"/>
      <c r="P31" s="501"/>
      <c r="Q31" s="502"/>
      <c r="R31" s="498"/>
    </row>
    <row r="32" spans="1:26" ht="14.45" customHeight="1" x14ac:dyDescent="0.2">
      <c r="A32" s="10">
        <v>1</v>
      </c>
      <c r="B32" s="485" t="str">
        <f>'Salary Record'!C550</f>
        <v>Ahsan Razak</v>
      </c>
      <c r="C32" s="22"/>
      <c r="D32" s="23"/>
      <c r="E32" s="15">
        <f>'Salary Record'!K549</f>
        <v>31500</v>
      </c>
      <c r="F32" s="15">
        <f>'Salary Record'!C555</f>
        <v>0</v>
      </c>
      <c r="G32" s="18">
        <f>'Salary Record'!C556</f>
        <v>0</v>
      </c>
      <c r="H32" s="15">
        <f>'Salary Record'!I554</f>
        <v>33</v>
      </c>
      <c r="I32" s="15">
        <f>'Salary Record'!I553</f>
        <v>28</v>
      </c>
      <c r="J32" s="18">
        <f>'Salary Record'!K554</f>
        <v>4640.625</v>
      </c>
      <c r="K32" s="18">
        <f>'Salary Record'!K555</f>
        <v>36140.625</v>
      </c>
      <c r="L32" s="19">
        <f>'Salary Record'!G553</f>
        <v>7000</v>
      </c>
      <c r="M32" s="15">
        <f>'Salary Record'!G554</f>
        <v>0</v>
      </c>
      <c r="N32" s="16">
        <f>'Salary Record'!G555</f>
        <v>7000</v>
      </c>
      <c r="O32" s="15">
        <f>'Salary Record'!G556</f>
        <v>2000</v>
      </c>
      <c r="P32" s="16">
        <f>'Salary Record'!G557</f>
        <v>5000</v>
      </c>
      <c r="Q32" s="19">
        <f>'Salary Record'!K557</f>
        <v>34140.625</v>
      </c>
      <c r="R32" s="498" t="s">
        <v>279</v>
      </c>
    </row>
    <row r="33" spans="1:26" ht="14.45" customHeight="1" x14ac:dyDescent="0.2">
      <c r="A33" s="10">
        <v>2</v>
      </c>
      <c r="B33" s="485" t="str">
        <f>'Salary Record'!C535</f>
        <v>Suleman Dilawer</v>
      </c>
      <c r="C33" s="37"/>
      <c r="D33" s="16"/>
      <c r="E33" s="15">
        <f>'Salary Record'!K534</f>
        <v>30000</v>
      </c>
      <c r="F33" s="15">
        <f>'Salary Record'!C540</f>
        <v>0</v>
      </c>
      <c r="G33" s="18">
        <f>'Salary Record'!C541</f>
        <v>0</v>
      </c>
      <c r="H33" s="15">
        <f>'Salary Record'!I539</f>
        <v>60</v>
      </c>
      <c r="I33" s="15">
        <f>'Salary Record'!I538</f>
        <v>28</v>
      </c>
      <c r="J33" s="14">
        <f>'Salary Record'!K539</f>
        <v>8035.7142857142853</v>
      </c>
      <c r="K33" s="14">
        <f>'Salary Record'!K540</f>
        <v>38035.714285714283</v>
      </c>
      <c r="L33" s="19">
        <f>'Salary Record'!G538</f>
        <v>10000</v>
      </c>
      <c r="M33" s="15">
        <f>'Salary Record'!G539</f>
        <v>0</v>
      </c>
      <c r="N33" s="16">
        <f>'Salary Record'!G540</f>
        <v>10000</v>
      </c>
      <c r="O33" s="15">
        <f>'Salary Record'!G541</f>
        <v>2000</v>
      </c>
      <c r="P33" s="16">
        <f>'Salary Record'!G542</f>
        <v>8000</v>
      </c>
      <c r="Q33" s="19">
        <f>'Salary Record'!K542</f>
        <v>36035.714285714283</v>
      </c>
      <c r="R33" s="498" t="s">
        <v>279</v>
      </c>
    </row>
    <row r="34" spans="1:26" ht="14.45" customHeight="1" x14ac:dyDescent="0.2">
      <c r="A34" s="10">
        <v>3</v>
      </c>
      <c r="B34" s="485" t="str">
        <f>'Salary Record'!C520</f>
        <v>Mumtaz Ali Chakar</v>
      </c>
      <c r="C34" s="37"/>
      <c r="D34" s="16"/>
      <c r="E34" s="51">
        <f>'Salary Record'!K519</f>
        <v>42500</v>
      </c>
      <c r="F34" s="51">
        <f>'Salary Record'!C525</f>
        <v>0</v>
      </c>
      <c r="G34" s="14">
        <f>'Salary Record'!C526</f>
        <v>0</v>
      </c>
      <c r="H34" s="51">
        <f>'Salary Record'!I524</f>
        <v>1</v>
      </c>
      <c r="I34" s="51">
        <f>'Salary Record'!I523</f>
        <v>28</v>
      </c>
      <c r="J34" s="14">
        <f>'Salary Record'!K524</f>
        <v>189.73214285714286</v>
      </c>
      <c r="K34" s="15">
        <f>'Salary Record'!K525</f>
        <v>42689.732142857145</v>
      </c>
      <c r="L34" s="19">
        <f>'Salary Record'!G523</f>
        <v>80000</v>
      </c>
      <c r="M34" s="15">
        <f>'Salary Record'!G524</f>
        <v>0</v>
      </c>
      <c r="N34" s="16">
        <f>'Salary Record'!G525</f>
        <v>80000</v>
      </c>
      <c r="O34" s="15">
        <f>'Salary Record'!G526</f>
        <v>5000</v>
      </c>
      <c r="P34" s="16">
        <f>'Salary Record'!G527</f>
        <v>75000</v>
      </c>
      <c r="Q34" s="19">
        <f>'Salary Record'!K527</f>
        <v>37689.732142857145</v>
      </c>
      <c r="R34" s="498" t="s">
        <v>279</v>
      </c>
    </row>
    <row r="35" spans="1:26" s="484" customFormat="1" ht="14.45" customHeight="1" x14ac:dyDescent="0.2">
      <c r="A35" s="10">
        <v>4</v>
      </c>
      <c r="B35" s="485" t="s">
        <v>274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8" t="s">
        <v>279</v>
      </c>
    </row>
    <row r="36" spans="1:26" ht="14.45" customHeight="1" x14ac:dyDescent="0.25">
      <c r="A36" s="10">
        <v>5</v>
      </c>
      <c r="B36" s="485" t="str">
        <f>'Salary Record'!C565</f>
        <v>Sufyan</v>
      </c>
      <c r="C36" s="52"/>
      <c r="D36" s="53"/>
      <c r="E36" s="54">
        <f>'Salary Record'!K564</f>
        <v>28000</v>
      </c>
      <c r="F36" s="54">
        <f>'Salary Record'!C570</f>
        <v>0</v>
      </c>
      <c r="G36" s="55">
        <f>'Salary Record'!C571</f>
        <v>0</v>
      </c>
      <c r="H36" s="54">
        <f>'Salary Record'!I569</f>
        <v>44</v>
      </c>
      <c r="I36" s="54">
        <f>'Salary Record'!I568</f>
        <v>28</v>
      </c>
      <c r="J36" s="56">
        <f>'Salary Record'!K569</f>
        <v>5500</v>
      </c>
      <c r="K36" s="56">
        <f>'Salary Record'!K570</f>
        <v>33500</v>
      </c>
      <c r="L36" s="54">
        <f>'Salary Record'!G568</f>
        <v>36000</v>
      </c>
      <c r="M36" s="54">
        <f>'Salary Record'!G569</f>
        <v>0</v>
      </c>
      <c r="N36" s="57">
        <f>'Salary Record'!G570</f>
        <v>36000</v>
      </c>
      <c r="O36" s="54">
        <f>'Salary Record'!G571</f>
        <v>3000</v>
      </c>
      <c r="P36" s="57">
        <f>'Salary Record'!G572</f>
        <v>33000</v>
      </c>
      <c r="Q36" s="58">
        <f>'Salary Record'!K572</f>
        <v>30500</v>
      </c>
      <c r="R36" s="498" t="s">
        <v>279</v>
      </c>
    </row>
    <row r="37" spans="1:26" ht="21" x14ac:dyDescent="0.2">
      <c r="A37" s="504" t="s">
        <v>22</v>
      </c>
      <c r="B37" s="502"/>
      <c r="C37" s="27"/>
      <c r="D37" s="27"/>
      <c r="E37" s="28">
        <f>SUM(E32:E36)</f>
        <v>160000</v>
      </c>
      <c r="F37" s="27"/>
      <c r="G37" s="27"/>
      <c r="H37" s="27"/>
      <c r="I37" s="27"/>
      <c r="J37" s="28">
        <f t="shared" ref="J37:K37" si="1">SUM(J32:J36)</f>
        <v>18366.071428571428</v>
      </c>
      <c r="K37" s="28">
        <f t="shared" si="1"/>
        <v>150366.07142857142</v>
      </c>
      <c r="L37" s="27"/>
      <c r="M37" s="27"/>
      <c r="N37" s="27"/>
      <c r="O37" s="27"/>
      <c r="P37" s="27"/>
      <c r="Q37" s="28">
        <f>SUM(Q32:Q36)</f>
        <v>166366.07142857142</v>
      </c>
      <c r="R37" s="498"/>
      <c r="S37" s="466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8"/>
    </row>
    <row r="39" spans="1:26" ht="21" customHeight="1" x14ac:dyDescent="0.2">
      <c r="A39" s="506" t="s">
        <v>266</v>
      </c>
      <c r="B39" s="501"/>
      <c r="C39" s="501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  <c r="P39" s="501"/>
      <c r="Q39" s="502"/>
      <c r="R39" s="498"/>
    </row>
    <row r="40" spans="1:26" s="198" customFormat="1" ht="16.149999999999999" customHeight="1" x14ac:dyDescent="0.2">
      <c r="A40" s="216">
        <v>1</v>
      </c>
      <c r="B40" s="486" t="s">
        <v>29</v>
      </c>
      <c r="C40" s="261"/>
      <c r="D40" s="255"/>
      <c r="E40" s="219">
        <f>'Salary Record'!K220</f>
        <v>70000</v>
      </c>
      <c r="F40" s="219">
        <f>'Salary Record'!C226</f>
        <v>0</v>
      </c>
      <c r="G40" s="219">
        <f>'Salary Record'!C227</f>
        <v>0</v>
      </c>
      <c r="H40" s="219">
        <f>'Salary Record'!I225</f>
        <v>14.5</v>
      </c>
      <c r="I40" s="219">
        <f>'Salary Record'!I224</f>
        <v>28</v>
      </c>
      <c r="J40" s="234">
        <f>'Salary Record'!K225</f>
        <v>4531.25</v>
      </c>
      <c r="K40" s="223">
        <f>'Salary Record'!K226</f>
        <v>74531.25</v>
      </c>
      <c r="L40" s="220">
        <f>'Salary Record'!G224</f>
        <v>0</v>
      </c>
      <c r="M40" s="224">
        <f>'Salary Record'!G225</f>
        <v>0</v>
      </c>
      <c r="N40" s="222" t="str">
        <f>'Salary Record'!G226</f>
        <v/>
      </c>
      <c r="O40" s="224">
        <f>'Salary Record'!G227</f>
        <v>0</v>
      </c>
      <c r="P40" s="222" t="str">
        <f>'Salary Record'!G228</f>
        <v/>
      </c>
      <c r="Q40" s="19">
        <f>'Salary Record'!K228</f>
        <v>74531.25</v>
      </c>
      <c r="R40" s="498" t="s">
        <v>279</v>
      </c>
      <c r="S40"/>
      <c r="T40"/>
      <c r="U40"/>
      <c r="V40"/>
      <c r="W40"/>
      <c r="X40"/>
      <c r="Y40"/>
      <c r="Z40"/>
    </row>
    <row r="41" spans="1:26" s="198" customFormat="1" ht="16.149999999999999" customHeight="1" x14ac:dyDescent="0.2">
      <c r="A41" s="216">
        <v>2</v>
      </c>
      <c r="B41" s="485" t="s">
        <v>31</v>
      </c>
      <c r="C41" s="252"/>
      <c r="D41" s="253"/>
      <c r="E41" s="219">
        <f>'Salary Record'!K579</f>
        <v>45000</v>
      </c>
      <c r="F41" s="219">
        <f>'Salary Record'!C585</f>
        <v>0</v>
      </c>
      <c r="G41" s="219">
        <f>'Salary Record'!C586</f>
        <v>0</v>
      </c>
      <c r="H41" s="219">
        <f>'Salary Record'!I584</f>
        <v>133</v>
      </c>
      <c r="I41" s="219">
        <f>'Salary Record'!I583</f>
        <v>28</v>
      </c>
      <c r="J41" s="234">
        <f>'Salary Record'!K584</f>
        <v>26718.75</v>
      </c>
      <c r="K41" s="224">
        <f>'Salary Record'!K585</f>
        <v>71718.75</v>
      </c>
      <c r="L41" s="220">
        <f>'Salary Record'!G583</f>
        <v>11500</v>
      </c>
      <c r="M41" s="224">
        <f>'Salary Record'!G584</f>
        <v>10000</v>
      </c>
      <c r="N41" s="222">
        <f>'Salary Record'!G585</f>
        <v>21500</v>
      </c>
      <c r="O41" s="224">
        <f>'Salary Record'!G586</f>
        <v>5000</v>
      </c>
      <c r="P41" s="222">
        <f>'Salary Record'!G587</f>
        <v>16500</v>
      </c>
      <c r="Q41" s="220">
        <f>'Salary Record'!K587</f>
        <v>66718.75</v>
      </c>
      <c r="R41" s="498" t="s">
        <v>279</v>
      </c>
      <c r="S41"/>
      <c r="T41"/>
      <c r="U41"/>
      <c r="V41"/>
      <c r="W41"/>
      <c r="X41"/>
      <c r="Y41"/>
      <c r="Z41"/>
    </row>
    <row r="42" spans="1:26" ht="16.149999999999999" customHeight="1" x14ac:dyDescent="0.2">
      <c r="A42" s="216">
        <v>3</v>
      </c>
      <c r="B42" s="486" t="str">
        <f>'Salary Record'!C176</f>
        <v>Amjad Ustad</v>
      </c>
      <c r="C42" s="37"/>
      <c r="D42" s="16"/>
      <c r="E42" s="48">
        <f>'Salary Record'!K175</f>
        <v>55000</v>
      </c>
      <c r="F42" s="19">
        <f>'Salary Record'!C181</f>
        <v>0</v>
      </c>
      <c r="G42" s="38">
        <f>'Salary Record'!C182</f>
        <v>0</v>
      </c>
      <c r="H42" s="19">
        <f>'Salary Record'!I180</f>
        <v>16</v>
      </c>
      <c r="I42" s="19">
        <f>'Salary Record'!I179</f>
        <v>28</v>
      </c>
      <c r="J42" s="14">
        <f>'Salary Record'!K180</f>
        <v>3928.5714285714284</v>
      </c>
      <c r="K42" s="14">
        <f>'Salary Record'!K181</f>
        <v>58928.571428571428</v>
      </c>
      <c r="L42" s="19">
        <f>'Salary Record'!G179</f>
        <v>79000</v>
      </c>
      <c r="M42" s="19">
        <f>'Salary Record'!G180</f>
        <v>0</v>
      </c>
      <c r="N42" s="16">
        <f>'Salary Record'!G181</f>
        <v>79000</v>
      </c>
      <c r="O42" s="19">
        <f>'Salary Record'!G182</f>
        <v>5000</v>
      </c>
      <c r="P42" s="16">
        <f>'Salary Record'!G183</f>
        <v>74000</v>
      </c>
      <c r="Q42" s="19">
        <f>'Salary Record'!K183</f>
        <v>53928.571428571428</v>
      </c>
      <c r="R42" s="498" t="s">
        <v>279</v>
      </c>
      <c r="S42" s="466">
        <f>Q40+Q45+Q46+Q84</f>
        <v>135770.08928571429</v>
      </c>
    </row>
    <row r="43" spans="1:26" ht="16.149999999999999" customHeight="1" x14ac:dyDescent="0.2">
      <c r="A43" s="216">
        <v>4</v>
      </c>
      <c r="B43" s="486" t="str">
        <f>'Salary Record'!C610</f>
        <v>Nadeem Painter</v>
      </c>
      <c r="C43" s="61"/>
      <c r="D43" s="62"/>
      <c r="E43" s="63">
        <f>'Salary Record'!K609</f>
        <v>40000</v>
      </c>
      <c r="F43" s="63">
        <f>'Salary Record'!C615</f>
        <v>0</v>
      </c>
      <c r="G43" s="18">
        <f>'Salary Record'!C616</f>
        <v>0</v>
      </c>
      <c r="H43" s="63">
        <f>'Salary Record'!I614</f>
        <v>75</v>
      </c>
      <c r="I43" s="63">
        <f>'Salary Record'!I613</f>
        <v>28</v>
      </c>
      <c r="J43" s="14">
        <f>'Salary Record'!K614</f>
        <v>13392.857142857143</v>
      </c>
      <c r="K43" s="14">
        <f>'Salary Record'!K615</f>
        <v>53392.857142857145</v>
      </c>
      <c r="L43" s="19">
        <f>'Salary Record'!G613</f>
        <v>0</v>
      </c>
      <c r="M43" s="15">
        <f>'Salary Record'!G614</f>
        <v>0</v>
      </c>
      <c r="N43" s="16" t="str">
        <f>'Salary Record'!G615</f>
        <v/>
      </c>
      <c r="O43" s="15">
        <f>'Salary Record'!G616</f>
        <v>0</v>
      </c>
      <c r="P43" s="16" t="str">
        <f>'Salary Record'!G617</f>
        <v/>
      </c>
      <c r="Q43" s="239">
        <f>'Salary Record'!K617</f>
        <v>53392.857142857145</v>
      </c>
      <c r="R43" s="498" t="s">
        <v>279</v>
      </c>
    </row>
    <row r="44" spans="1:26" s="198" customFormat="1" ht="16.149999999999999" customHeight="1" x14ac:dyDescent="0.2">
      <c r="A44" s="216">
        <v>5</v>
      </c>
      <c r="B44" s="486" t="str">
        <f>'Salary Record'!C640</f>
        <v>Khushnood</v>
      </c>
      <c r="C44" s="256"/>
      <c r="D44" s="257"/>
      <c r="E44" s="218">
        <f>'Salary Record'!K639</f>
        <v>60000</v>
      </c>
      <c r="F44" s="224">
        <f>'Salary Record'!C645</f>
        <v>0</v>
      </c>
      <c r="G44" s="219">
        <f>'Salary Record'!C646</f>
        <v>0</v>
      </c>
      <c r="H44" s="224">
        <f>'Salary Record'!I644</f>
        <v>84</v>
      </c>
      <c r="I44" s="224">
        <f>'Salary Record'!I643</f>
        <v>28</v>
      </c>
      <c r="J44" s="219">
        <f>'Salary Record'!K644</f>
        <v>22499.999999999996</v>
      </c>
      <c r="K44" s="219">
        <f>'Salary Record'!K645</f>
        <v>82499.999999999985</v>
      </c>
      <c r="L44" s="220">
        <f>'Salary Record'!G643</f>
        <v>47500</v>
      </c>
      <c r="M44" s="224">
        <f>'Salary Record'!G644</f>
        <v>0</v>
      </c>
      <c r="N44" s="222">
        <f>'Salary Record'!G645</f>
        <v>47500</v>
      </c>
      <c r="O44" s="224">
        <f>'Salary Record'!G646</f>
        <v>5000</v>
      </c>
      <c r="P44" s="222">
        <f>'Salary Record'!G647</f>
        <v>42500</v>
      </c>
      <c r="Q44" s="220">
        <f>'Salary Record'!K647</f>
        <v>77499.999999999985</v>
      </c>
      <c r="R44" s="498" t="s">
        <v>279</v>
      </c>
      <c r="S44"/>
      <c r="T44"/>
      <c r="U44"/>
      <c r="V44"/>
      <c r="W44"/>
      <c r="X44"/>
      <c r="Y44"/>
      <c r="Z44"/>
    </row>
    <row r="45" spans="1:26" ht="16.149999999999999" customHeight="1" x14ac:dyDescent="0.25">
      <c r="A45" s="216">
        <v>6</v>
      </c>
      <c r="B45" s="486" t="str">
        <f>'Salary Record'!C191</f>
        <v>Fahad Fareed</v>
      </c>
      <c r="C45" s="64"/>
      <c r="D45" s="65"/>
      <c r="E45" s="54">
        <f>'Salary Record'!K190</f>
        <v>25000</v>
      </c>
      <c r="F45" s="54">
        <f>'Salary Record'!C196</f>
        <v>0</v>
      </c>
      <c r="G45" s="55">
        <f>'Salary Record'!C197</f>
        <v>0</v>
      </c>
      <c r="H45" s="54">
        <f>'Salary Record'!I195</f>
        <v>27</v>
      </c>
      <c r="I45" s="54">
        <f>'Salary Record'!I194</f>
        <v>28</v>
      </c>
      <c r="J45" s="66">
        <f>'Salary Record'!K195</f>
        <v>3013.3928571428573</v>
      </c>
      <c r="K45" s="66">
        <f>'Salary Record'!K196</f>
        <v>28013.392857142859</v>
      </c>
      <c r="L45" s="67">
        <f>'Salary Record'!G194</f>
        <v>0</v>
      </c>
      <c r="M45" s="67">
        <f>'Salary Record'!G195</f>
        <v>0</v>
      </c>
      <c r="N45" s="68">
        <f>'Salary Record'!G196</f>
        <v>0</v>
      </c>
      <c r="O45" s="67">
        <f>'Salary Record'!G197</f>
        <v>0</v>
      </c>
      <c r="P45" s="68">
        <f>'Salary Record'!G198</f>
        <v>0</v>
      </c>
      <c r="Q45" s="67">
        <f>'Salary Record'!K198</f>
        <v>28013.392857142859</v>
      </c>
      <c r="R45" s="498" t="s">
        <v>279</v>
      </c>
      <c r="S45" s="466"/>
    </row>
    <row r="46" spans="1:26" s="198" customFormat="1" ht="15" customHeight="1" x14ac:dyDescent="0.2">
      <c r="A46" s="216">
        <v>7</v>
      </c>
      <c r="B46" s="486" t="str">
        <f>'Salary Record'!C761</f>
        <v>Ahmed (Helper)</v>
      </c>
      <c r="C46" s="230"/>
      <c r="D46" s="231"/>
      <c r="E46" s="54">
        <f>'Salary Record'!K760</f>
        <v>20000</v>
      </c>
      <c r="F46" s="196">
        <f>'Salary Record'!C766</f>
        <v>0</v>
      </c>
      <c r="G46" s="193">
        <f>'Salary Record'!C767</f>
        <v>0</v>
      </c>
      <c r="H46" s="196">
        <f>'Salary Record'!I765</f>
        <v>45.5</v>
      </c>
      <c r="I46" s="196">
        <f>'Salary Record'!I764</f>
        <v>28</v>
      </c>
      <c r="J46" s="194">
        <f>'Salary Record'!K765</f>
        <v>4062.5000000000005</v>
      </c>
      <c r="K46" s="196">
        <f>'Salary Record'!K766</f>
        <v>24062.5</v>
      </c>
      <c r="L46" s="195">
        <f>'Salary Record'!G764</f>
        <v>0</v>
      </c>
      <c r="M46" s="196">
        <f>'Salary Record'!G765</f>
        <v>0</v>
      </c>
      <c r="N46" s="197">
        <f>'Salary Record'!G766</f>
        <v>0</v>
      </c>
      <c r="O46" s="196">
        <f>'Salary Record'!G767</f>
        <v>0</v>
      </c>
      <c r="P46" s="197">
        <f>'Salary Record'!G768</f>
        <v>0</v>
      </c>
      <c r="Q46" s="195">
        <f>'Salary Record'!K768</f>
        <v>24062.5</v>
      </c>
      <c r="R46" s="498" t="s">
        <v>279</v>
      </c>
      <c r="S46"/>
      <c r="T46"/>
      <c r="U46"/>
      <c r="V46"/>
      <c r="W46"/>
      <c r="X46"/>
      <c r="Y46"/>
      <c r="Z46"/>
    </row>
    <row r="47" spans="1:26" s="198" customFormat="1" ht="15" customHeight="1" x14ac:dyDescent="0.2">
      <c r="A47" s="216">
        <v>8</v>
      </c>
      <c r="B47" s="486" t="str">
        <f>'Salary Record'!C882</f>
        <v>M. Waseem Haider</v>
      </c>
      <c r="C47" s="473"/>
      <c r="D47" s="474"/>
      <c r="E47" s="54">
        <f>'Salary Record'!K881</f>
        <v>55000</v>
      </c>
      <c r="F47" s="196">
        <f>'Salary Record'!C887</f>
        <v>0</v>
      </c>
      <c r="G47" s="193">
        <f>'Salary Record'!C888</f>
        <v>0</v>
      </c>
      <c r="H47" s="196">
        <f>'Salary Record'!I886</f>
        <v>16</v>
      </c>
      <c r="I47" s="196">
        <f>'Salary Record'!I885</f>
        <v>0</v>
      </c>
      <c r="J47" s="475">
        <f>'Salary Record'!K886</f>
        <v>3928.5714285714284</v>
      </c>
      <c r="K47" s="476">
        <f>'Salary Record'!K887</f>
        <v>3928.5714285714284</v>
      </c>
      <c r="L47" s="477">
        <f>'Salary Record'!G885</f>
        <v>0</v>
      </c>
      <c r="M47" s="476">
        <f>'Salary Record'!G886</f>
        <v>0</v>
      </c>
      <c r="N47" s="478">
        <f>'Salary Record'!G887</f>
        <v>0</v>
      </c>
      <c r="O47" s="476">
        <f>'Salary Record'!G888</f>
        <v>0</v>
      </c>
      <c r="P47" s="478">
        <f>'Salary Record'!G889</f>
        <v>0</v>
      </c>
      <c r="Q47" s="477">
        <f>'Salary Record'!K889</f>
        <v>3928.5714285714284</v>
      </c>
      <c r="R47" s="498" t="s">
        <v>279</v>
      </c>
      <c r="S47" s="466">
        <f>Q47+Q42</f>
        <v>57857.142857142855</v>
      </c>
      <c r="T47"/>
      <c r="U47"/>
      <c r="V47"/>
      <c r="W47"/>
      <c r="X47"/>
      <c r="Y47"/>
      <c r="Z47"/>
    </row>
    <row r="48" spans="1:26" ht="21" x14ac:dyDescent="0.2">
      <c r="A48" s="504" t="s">
        <v>22</v>
      </c>
      <c r="B48" s="502"/>
      <c r="C48" s="27"/>
      <c r="D48" s="27"/>
      <c r="E48" s="28">
        <f>SUM(E40:E47)</f>
        <v>370000</v>
      </c>
      <c r="F48" s="27"/>
      <c r="G48" s="27"/>
      <c r="H48" s="27"/>
      <c r="I48" s="27"/>
      <c r="J48" s="28">
        <f>SUM(J40:J47)</f>
        <v>82075.892857142855</v>
      </c>
      <c r="K48" s="28">
        <f>SUM(K40:K47)</f>
        <v>397075.89285714284</v>
      </c>
      <c r="L48" s="27"/>
      <c r="M48" s="27"/>
      <c r="N48" s="27"/>
      <c r="O48" s="27"/>
      <c r="P48" s="27"/>
      <c r="Q48" s="28">
        <f>SUM(Q40:Q47)</f>
        <v>382075.89285714284</v>
      </c>
      <c r="R48" s="498"/>
    </row>
    <row r="49" spans="1:26" ht="21" x14ac:dyDescent="0.2">
      <c r="A49" s="463"/>
      <c r="B49" s="455"/>
      <c r="C49" s="70"/>
      <c r="D49" s="70"/>
      <c r="E49" s="464"/>
      <c r="F49" s="70"/>
      <c r="G49" s="70"/>
      <c r="H49" s="70"/>
      <c r="I49" s="70"/>
      <c r="J49" s="464"/>
      <c r="K49" s="464"/>
      <c r="L49" s="70"/>
      <c r="M49" s="70"/>
      <c r="N49" s="70"/>
      <c r="O49" s="70"/>
      <c r="P49" s="70"/>
      <c r="Q49" s="465"/>
      <c r="R49" s="498"/>
    </row>
    <row r="50" spans="1:26" ht="21" customHeight="1" x14ac:dyDescent="0.2">
      <c r="A50" s="507" t="s">
        <v>32</v>
      </c>
      <c r="B50" s="508"/>
      <c r="C50" s="508"/>
      <c r="D50" s="508"/>
      <c r="E50" s="508"/>
      <c r="F50" s="508"/>
      <c r="G50" s="508"/>
      <c r="H50" s="508"/>
      <c r="I50" s="508"/>
      <c r="J50" s="508"/>
      <c r="K50" s="508"/>
      <c r="L50" s="508"/>
      <c r="M50" s="508"/>
      <c r="N50" s="508"/>
      <c r="O50" s="508"/>
      <c r="P50" s="508"/>
      <c r="Q50" s="509"/>
      <c r="R50" s="498"/>
    </row>
    <row r="51" spans="1:26" s="198" customFormat="1" ht="15" customHeight="1" x14ac:dyDescent="0.2">
      <c r="A51" s="216">
        <v>1</v>
      </c>
      <c r="B51" s="485" t="s">
        <v>33</v>
      </c>
      <c r="C51" s="240"/>
      <c r="D51" s="241"/>
      <c r="E51" s="224">
        <f>'Salary Record'!K384</f>
        <v>27000</v>
      </c>
      <c r="F51" s="224">
        <f>'Salary Record'!C390</f>
        <v>0</v>
      </c>
      <c r="G51" s="219">
        <f>'Salary Record'!C391</f>
        <v>0</v>
      </c>
      <c r="H51" s="224">
        <f>'Salary Record'!I389</f>
        <v>27</v>
      </c>
      <c r="I51" s="224">
        <f>'Salary Record'!I388</f>
        <v>28</v>
      </c>
      <c r="J51" s="223">
        <f>'Salary Record'!K389</f>
        <v>3254.4642857142858</v>
      </c>
      <c r="K51" s="223">
        <f>'Salary Record'!K390</f>
        <v>30254.464285714286</v>
      </c>
      <c r="L51" s="220">
        <f>'Salary Record'!G388</f>
        <v>24000</v>
      </c>
      <c r="M51" s="224">
        <f>'Salary Record'!G389</f>
        <v>0</v>
      </c>
      <c r="N51" s="222">
        <f>'Salary Record'!G390</f>
        <v>24000</v>
      </c>
      <c r="O51" s="224">
        <f>'Salary Record'!G391</f>
        <v>2000</v>
      </c>
      <c r="P51" s="222">
        <f>'Salary Record'!G392</f>
        <v>22000</v>
      </c>
      <c r="Q51" s="220">
        <f>'Salary Record'!K392</f>
        <v>28254.464285714286</v>
      </c>
      <c r="R51" s="498" t="s">
        <v>279</v>
      </c>
      <c r="S51"/>
      <c r="T51"/>
      <c r="U51"/>
      <c r="V51"/>
      <c r="W51"/>
      <c r="X51"/>
      <c r="Y51"/>
      <c r="Z51"/>
    </row>
    <row r="52" spans="1:26" s="198" customFormat="1" ht="15" customHeight="1" x14ac:dyDescent="0.25">
      <c r="A52" s="216">
        <v>2</v>
      </c>
      <c r="B52" s="485" t="str">
        <f>'Salary Record'!C430</f>
        <v>Adeel</v>
      </c>
      <c r="C52" s="242"/>
      <c r="D52" s="243"/>
      <c r="E52" s="244">
        <f>'Salary Record'!K429</f>
        <v>32500</v>
      </c>
      <c r="F52" s="244">
        <f>'Salary Record'!C435</f>
        <v>0</v>
      </c>
      <c r="G52" s="245">
        <f>'Salary Record'!C436</f>
        <v>0</v>
      </c>
      <c r="H52" s="244">
        <f>'Salary Record'!I434</f>
        <v>135</v>
      </c>
      <c r="I52" s="244">
        <f>'Salary Record'!I433</f>
        <v>28</v>
      </c>
      <c r="J52" s="246">
        <f>'Salary Record'!K434</f>
        <v>19587.053571428572</v>
      </c>
      <c r="K52" s="247">
        <f>'Salary Record'!K435</f>
        <v>52087.053571428572</v>
      </c>
      <c r="L52" s="244">
        <f>'Salary Record'!G433</f>
        <v>0</v>
      </c>
      <c r="M52" s="244">
        <f>'Salary Record'!G434</f>
        <v>0</v>
      </c>
      <c r="N52" s="248">
        <f>'Salary Record'!G435</f>
        <v>0</v>
      </c>
      <c r="O52" s="244">
        <f>'Salary Record'!G436</f>
        <v>0</v>
      </c>
      <c r="P52" s="248">
        <f>'Salary Record'!G437</f>
        <v>0</v>
      </c>
      <c r="Q52" s="220">
        <f>'Salary Record'!K437</f>
        <v>52087.053571428572</v>
      </c>
      <c r="R52" s="498" t="s">
        <v>279</v>
      </c>
      <c r="S52"/>
      <c r="T52"/>
      <c r="U52"/>
      <c r="V52"/>
      <c r="W52"/>
      <c r="X52"/>
      <c r="Y52"/>
      <c r="Z52"/>
    </row>
    <row r="53" spans="1:26" s="198" customFormat="1" ht="15" customHeight="1" x14ac:dyDescent="0.2">
      <c r="A53" s="216">
        <v>3</v>
      </c>
      <c r="B53" s="485" t="str">
        <f>'Salary Record'!C355</f>
        <v>M. Sami</v>
      </c>
      <c r="C53" s="249" t="s">
        <v>34</v>
      </c>
      <c r="D53" s="233">
        <f>Q53</f>
        <v>52241.071428571428</v>
      </c>
      <c r="E53" s="224">
        <f>'Salary Record'!K354</f>
        <v>37500</v>
      </c>
      <c r="F53" s="224">
        <f>'Salary Record'!C360</f>
        <v>0</v>
      </c>
      <c r="G53" s="219">
        <f>'Salary Record'!C361</f>
        <v>0</v>
      </c>
      <c r="H53" s="224">
        <f>'Salary Record'!I359</f>
        <v>100</v>
      </c>
      <c r="I53" s="224">
        <f>'Salary Record'!I358</f>
        <v>28</v>
      </c>
      <c r="J53" s="223">
        <f>'Salary Record'!K359</f>
        <v>16741.071428571428</v>
      </c>
      <c r="K53" s="223">
        <f>'Salary Record'!K360</f>
        <v>54241.071428571428</v>
      </c>
      <c r="L53" s="220">
        <f>'Salary Record'!G358</f>
        <v>18000</v>
      </c>
      <c r="M53" s="250">
        <f>'Salary Record'!G359</f>
        <v>0</v>
      </c>
      <c r="N53" s="251">
        <f>'Salary Record'!G360</f>
        <v>18000</v>
      </c>
      <c r="O53" s="250">
        <f>'Salary Record'!G361</f>
        <v>2000</v>
      </c>
      <c r="P53" s="251">
        <f>'Salary Record'!G362</f>
        <v>16000</v>
      </c>
      <c r="Q53" s="250">
        <f>'Salary Record'!K362</f>
        <v>52241.071428571428</v>
      </c>
      <c r="R53" s="498" t="s">
        <v>279</v>
      </c>
      <c r="S53"/>
      <c r="T53"/>
      <c r="U53"/>
      <c r="V53"/>
      <c r="W53"/>
      <c r="X53"/>
      <c r="Y53"/>
      <c r="Z53"/>
    </row>
    <row r="54" spans="1:26" s="198" customFormat="1" ht="15" customHeight="1" x14ac:dyDescent="0.2">
      <c r="A54" s="216">
        <v>4</v>
      </c>
      <c r="B54" s="485" t="str">
        <f>'Salary Record'!C370</f>
        <v>Adil (FTC)</v>
      </c>
      <c r="C54" s="232"/>
      <c r="D54" s="233"/>
      <c r="E54" s="224">
        <f>'Salary Record'!K369</f>
        <v>30000</v>
      </c>
      <c r="F54" s="224">
        <f>'Salary Record'!C375</f>
        <v>0</v>
      </c>
      <c r="G54" s="219">
        <f>'Salary Record'!C376</f>
        <v>0</v>
      </c>
      <c r="H54" s="224">
        <f>'Salary Record'!I374</f>
        <v>36</v>
      </c>
      <c r="I54" s="224">
        <f>'Salary Record'!I373</f>
        <v>28</v>
      </c>
      <c r="J54" s="223">
        <f>'Salary Record'!K374</f>
        <v>4821.4285714285706</v>
      </c>
      <c r="K54" s="223">
        <f>'Salary Record'!K375</f>
        <v>34821.428571428565</v>
      </c>
      <c r="L54" s="220">
        <f>'Salary Record'!G373</f>
        <v>29000</v>
      </c>
      <c r="M54" s="224">
        <f>'Salary Record'!G374</f>
        <v>0</v>
      </c>
      <c r="N54" s="222">
        <f>'Salary Record'!G375</f>
        <v>29000</v>
      </c>
      <c r="O54" s="224">
        <f>'Salary Record'!G376</f>
        <v>2000</v>
      </c>
      <c r="P54" s="222">
        <f>'Salary Record'!G377</f>
        <v>27000</v>
      </c>
      <c r="Q54" s="220">
        <f>'Salary Record'!K377</f>
        <v>32821.428571428565</v>
      </c>
      <c r="R54" s="498" t="s">
        <v>279</v>
      </c>
      <c r="S54"/>
      <c r="T54"/>
      <c r="U54"/>
      <c r="V54"/>
      <c r="W54"/>
      <c r="X54"/>
      <c r="Y54"/>
      <c r="Z54"/>
    </row>
    <row r="55" spans="1:26" s="198" customFormat="1" ht="15" customHeight="1" x14ac:dyDescent="0.2">
      <c r="A55" s="216">
        <v>5</v>
      </c>
      <c r="B55" s="485" t="str">
        <f>'Salary Record'!C415</f>
        <v>Muhammad Shehzad (42201-9791630-5)</v>
      </c>
      <c r="C55" s="237"/>
      <c r="D55" s="238"/>
      <c r="E55" s="224">
        <f>'Salary Record'!K414</f>
        <v>37000</v>
      </c>
      <c r="F55" s="224">
        <f>'Salary Record'!C420</f>
        <v>0</v>
      </c>
      <c r="G55" s="219">
        <f>'Salary Record'!C421</f>
        <v>0</v>
      </c>
      <c r="H55" s="224">
        <f>'Salary Record'!I419</f>
        <v>18</v>
      </c>
      <c r="I55" s="224">
        <f>'Salary Record'!I418</f>
        <v>28</v>
      </c>
      <c r="J55" s="223">
        <f>'Salary Record'!K419</f>
        <v>2973.2142857142853</v>
      </c>
      <c r="K55" s="223">
        <f>'Salary Record'!K420</f>
        <v>39973.214285714283</v>
      </c>
      <c r="L55" s="220">
        <f>'Salary Record'!G418</f>
        <v>0</v>
      </c>
      <c r="M55" s="224">
        <f>'Salary Record'!G419</f>
        <v>0</v>
      </c>
      <c r="N55" s="222" t="str">
        <f>'Salary Record'!G420</f>
        <v/>
      </c>
      <c r="O55" s="224">
        <f>'Salary Record'!G421</f>
        <v>0</v>
      </c>
      <c r="P55" s="222" t="str">
        <f>'Salary Record'!G422</f>
        <v/>
      </c>
      <c r="Q55" s="220">
        <f>'Salary Record'!K422</f>
        <v>39973.214285714283</v>
      </c>
      <c r="R55" s="498" t="s">
        <v>279</v>
      </c>
      <c r="S55"/>
      <c r="T55"/>
      <c r="U55"/>
      <c r="V55"/>
      <c r="W55"/>
      <c r="X55"/>
      <c r="Y55"/>
      <c r="Z55"/>
    </row>
    <row r="56" spans="1:26" s="198" customFormat="1" ht="15" customHeight="1" x14ac:dyDescent="0.2">
      <c r="A56" s="216">
        <v>6</v>
      </c>
      <c r="B56" s="485" t="str">
        <f>'Salary Record'!C400</f>
        <v>Zeeshan</v>
      </c>
      <c r="C56" s="252"/>
      <c r="D56" s="253"/>
      <c r="E56" s="220">
        <f>'Salary Record'!K399</f>
        <v>27000</v>
      </c>
      <c r="F56" s="224">
        <f>'Salary Record'!C405</f>
        <v>0</v>
      </c>
      <c r="G56" s="254">
        <f>'Salary Record'!C406</f>
        <v>0</v>
      </c>
      <c r="H56" s="220">
        <f>'Salary Record'!I404</f>
        <v>20</v>
      </c>
      <c r="I56" s="220">
        <f>'Salary Record'!I403</f>
        <v>0</v>
      </c>
      <c r="J56" s="223">
        <f>'Salary Record'!K404</f>
        <v>2410.7142857142858</v>
      </c>
      <c r="K56" s="224">
        <f>'Salary Record'!K405</f>
        <v>2410.7142857142858</v>
      </c>
      <c r="L56" s="220">
        <f>'Salary Record'!G403</f>
        <v>0</v>
      </c>
      <c r="M56" s="220">
        <f>'Salary Record'!G404</f>
        <v>0</v>
      </c>
      <c r="N56" s="222">
        <f>'Salary Record'!G405</f>
        <v>0</v>
      </c>
      <c r="O56" s="220">
        <f>'Salary Record'!G406</f>
        <v>0</v>
      </c>
      <c r="P56" s="222">
        <f>'Salary Record'!G407</f>
        <v>0</v>
      </c>
      <c r="Q56" s="220">
        <f>'Salary Record'!K407</f>
        <v>2410.7142857142858</v>
      </c>
      <c r="R56" s="498" t="s">
        <v>279</v>
      </c>
      <c r="S56"/>
      <c r="T56"/>
      <c r="U56"/>
      <c r="V56"/>
      <c r="W56"/>
      <c r="X56"/>
      <c r="Y56"/>
      <c r="Z56"/>
    </row>
    <row r="57" spans="1:26" ht="21" x14ac:dyDescent="0.2">
      <c r="A57" s="504" t="s">
        <v>22</v>
      </c>
      <c r="B57" s="502"/>
      <c r="C57" s="27"/>
      <c r="D57" s="27"/>
      <c r="E57" s="28">
        <f>SUM(E51:E56)</f>
        <v>191000</v>
      </c>
      <c r="F57" s="27"/>
      <c r="G57" s="27"/>
      <c r="H57" s="27"/>
      <c r="I57" s="27"/>
      <c r="J57" s="28">
        <f>SUM(J51:J56)</f>
        <v>49787.946428571428</v>
      </c>
      <c r="K57" s="28">
        <f>SUM(K51:K56)</f>
        <v>213787.94642857142</v>
      </c>
      <c r="L57" s="27"/>
      <c r="M57" s="27"/>
      <c r="N57" s="27"/>
      <c r="O57" s="27"/>
      <c r="P57" s="27"/>
      <c r="Q57" s="28">
        <f>SUM(Q51:Q56)</f>
        <v>207787.94642857142</v>
      </c>
      <c r="R57" s="498"/>
    </row>
    <row r="58" spans="1:26" ht="12.7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30"/>
      <c r="R58" s="498"/>
    </row>
    <row r="59" spans="1:26" ht="12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  <c r="R59" s="498"/>
    </row>
    <row r="60" spans="1:26" ht="21" customHeight="1" x14ac:dyDescent="0.2">
      <c r="A60" s="503" t="s">
        <v>35</v>
      </c>
      <c r="B60" s="501"/>
      <c r="C60" s="501"/>
      <c r="D60" s="501"/>
      <c r="E60" s="501"/>
      <c r="F60" s="501"/>
      <c r="G60" s="501"/>
      <c r="H60" s="501"/>
      <c r="I60" s="501"/>
      <c r="J60" s="501"/>
      <c r="K60" s="501"/>
      <c r="L60" s="501"/>
      <c r="M60" s="501"/>
      <c r="N60" s="501"/>
      <c r="O60" s="501"/>
      <c r="P60" s="501"/>
      <c r="Q60" s="502"/>
      <c r="R60" s="498"/>
    </row>
    <row r="61" spans="1:26" s="198" customFormat="1" ht="15" customHeight="1" x14ac:dyDescent="0.2">
      <c r="A61" s="216">
        <v>1</v>
      </c>
      <c r="B61" s="485" t="str">
        <f>'Salary Record'!C655</f>
        <v xml:space="preserve">Engr. Israr </v>
      </c>
      <c r="C61" s="191"/>
      <c r="D61" s="192"/>
      <c r="E61" s="193">
        <f>'Salary Record'!K654</f>
        <v>187000</v>
      </c>
      <c r="F61" s="193">
        <f>'Salary Record'!C660</f>
        <v>0</v>
      </c>
      <c r="G61" s="193">
        <f>'Salary Record'!C661</f>
        <v>0</v>
      </c>
      <c r="H61" s="193">
        <f>'Salary Record'!I659</f>
        <v>0</v>
      </c>
      <c r="I61" s="193">
        <f>'Salary Record'!I658</f>
        <v>28</v>
      </c>
      <c r="J61" s="194">
        <f>'Salary Record'!K659</f>
        <v>0</v>
      </c>
      <c r="K61" s="194">
        <f>'Salary Record'!K660</f>
        <v>187000</v>
      </c>
      <c r="L61" s="195">
        <f>'Salary Record'!G658</f>
        <v>0</v>
      </c>
      <c r="M61" s="196">
        <f>'Salary Record'!G659</f>
        <v>0</v>
      </c>
      <c r="N61" s="197">
        <f>'Salary Record'!G660</f>
        <v>0</v>
      </c>
      <c r="O61" s="196">
        <f>'Salary Record'!G661</f>
        <v>0</v>
      </c>
      <c r="P61" s="197">
        <f>'Salary Record'!G662</f>
        <v>0</v>
      </c>
      <c r="Q61" s="195">
        <f>'Salary Record'!K662</f>
        <v>187000</v>
      </c>
      <c r="R61" s="498" t="s">
        <v>280</v>
      </c>
      <c r="S61"/>
      <c r="T61"/>
      <c r="U61"/>
      <c r="V61"/>
      <c r="W61"/>
      <c r="X61"/>
      <c r="Y61"/>
      <c r="Z61"/>
    </row>
    <row r="62" spans="1:26" s="198" customFormat="1" ht="15" customHeight="1" x14ac:dyDescent="0.2">
      <c r="A62" s="216">
        <v>2</v>
      </c>
      <c r="B62" s="485" t="str">
        <f>'Salary Record'!C310</f>
        <v>Imran Feroz</v>
      </c>
      <c r="C62" s="217"/>
      <c r="D62" s="192"/>
      <c r="E62" s="218">
        <f>'Salary Record'!K309</f>
        <v>75000</v>
      </c>
      <c r="F62" s="218">
        <f>'Salary Record'!C315</f>
        <v>0</v>
      </c>
      <c r="G62" s="219">
        <f>'Salary Record'!C316</f>
        <v>0</v>
      </c>
      <c r="H62" s="218">
        <f>'Salary Record'!I314</f>
        <v>0</v>
      </c>
      <c r="I62" s="218">
        <f>'Salary Record'!I313</f>
        <v>0</v>
      </c>
      <c r="J62" s="193">
        <f>'Salary Record'!K314</f>
        <v>0</v>
      </c>
      <c r="K62" s="196">
        <f>'Salary Record'!K315</f>
        <v>0</v>
      </c>
      <c r="L62" s="195">
        <f>'Salary Record'!G313</f>
        <v>2000</v>
      </c>
      <c r="M62" s="196">
        <f>'Salary Record'!G314</f>
        <v>0</v>
      </c>
      <c r="N62" s="197">
        <f>'Salary Record'!G315</f>
        <v>2000</v>
      </c>
      <c r="O62" s="196">
        <f>'Salary Record'!G316</f>
        <v>0</v>
      </c>
      <c r="P62" s="197">
        <f>'Salary Record'!G317</f>
        <v>2000</v>
      </c>
      <c r="Q62" s="220">
        <f>'Salary Record'!K317</f>
        <v>0</v>
      </c>
      <c r="R62" s="498"/>
      <c r="S62"/>
      <c r="T62"/>
      <c r="U62"/>
      <c r="V62"/>
      <c r="W62"/>
      <c r="X62"/>
      <c r="Y62"/>
      <c r="Z62"/>
    </row>
    <row r="63" spans="1:26" s="198" customFormat="1" ht="15" customHeight="1" x14ac:dyDescent="0.2">
      <c r="A63" s="216">
        <v>3</v>
      </c>
      <c r="B63" s="485" t="str">
        <f>'Salary Record'!C295</f>
        <v>Mukhtiar</v>
      </c>
      <c r="C63" s="221"/>
      <c r="D63" s="222"/>
      <c r="E63" s="218">
        <f>'Salary Record'!K294</f>
        <v>50000</v>
      </c>
      <c r="F63" s="218">
        <f>'Salary Record'!C300</f>
        <v>0</v>
      </c>
      <c r="G63" s="219">
        <f>'Salary Record'!C301</f>
        <v>0</v>
      </c>
      <c r="H63" s="218">
        <f>'Salary Record'!I299</f>
        <v>41</v>
      </c>
      <c r="I63" s="218">
        <f>'Salary Record'!I298</f>
        <v>28</v>
      </c>
      <c r="J63" s="223">
        <f>'Salary Record'!K299</f>
        <v>9151.7857142857138</v>
      </c>
      <c r="K63" s="223">
        <f>'Salary Record'!K300</f>
        <v>59151.78571428571</v>
      </c>
      <c r="L63" s="220">
        <f>'Salary Record'!G298</f>
        <v>121240</v>
      </c>
      <c r="M63" s="224">
        <f>'Salary Record'!G299</f>
        <v>2000</v>
      </c>
      <c r="N63" s="222">
        <f>'Salary Record'!G300</f>
        <v>123240</v>
      </c>
      <c r="O63" s="224">
        <f>'Salary Record'!G301</f>
        <v>7000</v>
      </c>
      <c r="P63" s="222">
        <f>'Salary Record'!G302</f>
        <v>116240</v>
      </c>
      <c r="Q63" s="220">
        <f>'Salary Record'!K302</f>
        <v>52151.78571428571</v>
      </c>
      <c r="R63" s="498" t="s">
        <v>279</v>
      </c>
      <c r="S63"/>
      <c r="T63"/>
      <c r="U63"/>
      <c r="V63"/>
      <c r="W63"/>
      <c r="X63"/>
      <c r="Y63"/>
      <c r="Z63"/>
    </row>
    <row r="64" spans="1:26" s="198" customFormat="1" ht="15" customHeight="1" x14ac:dyDescent="0.2">
      <c r="A64" s="216">
        <v>4</v>
      </c>
      <c r="B64" s="485" t="str">
        <f>'Salary Record'!C776</f>
        <v>Saad</v>
      </c>
      <c r="C64" s="227"/>
      <c r="D64" s="228"/>
      <c r="E64" s="218">
        <f>'Salary Record'!K775</f>
        <v>45000</v>
      </c>
      <c r="F64" s="193">
        <f>'Salary Record'!C781</f>
        <v>0</v>
      </c>
      <c r="G64" s="193">
        <f>'Salary Record'!C782</f>
        <v>0</v>
      </c>
      <c r="H64" s="193">
        <f>'Salary Record'!I780</f>
        <v>122</v>
      </c>
      <c r="I64" s="193">
        <f>'Salary Record'!I779</f>
        <v>0</v>
      </c>
      <c r="J64" s="194">
        <f>'Salary Record'!K780</f>
        <v>24508.928571428572</v>
      </c>
      <c r="K64" s="194">
        <f>'Salary Record'!K781</f>
        <v>24508.928571428572</v>
      </c>
      <c r="L64" s="195">
        <f>'Salary Record'!G779</f>
        <v>6000</v>
      </c>
      <c r="M64" s="196">
        <f>'Salary Record'!G780</f>
        <v>0</v>
      </c>
      <c r="N64" s="197">
        <f>'Salary Record'!G781</f>
        <v>6000</v>
      </c>
      <c r="O64" s="196">
        <f>'Salary Record'!G782</f>
        <v>2000</v>
      </c>
      <c r="P64" s="197">
        <f>'Salary Record'!G783</f>
        <v>4000</v>
      </c>
      <c r="Q64" s="220">
        <f>'Salary Record'!K783</f>
        <v>22508.928571428572</v>
      </c>
      <c r="R64" s="498" t="s">
        <v>279</v>
      </c>
      <c r="S64"/>
      <c r="T64"/>
      <c r="U64"/>
      <c r="V64"/>
      <c r="W64"/>
      <c r="X64"/>
      <c r="Y64"/>
      <c r="Z64"/>
    </row>
    <row r="65" spans="1:26" s="198" customFormat="1" ht="15" customHeight="1" x14ac:dyDescent="0.2">
      <c r="A65" s="216">
        <v>5</v>
      </c>
      <c r="B65" s="485" t="str">
        <f>'Salary Record'!C325</f>
        <v>Asif Hussain</v>
      </c>
      <c r="C65" s="191"/>
      <c r="D65" s="229"/>
      <c r="E65" s="218">
        <f>'Salary Record'!K324</f>
        <v>35000</v>
      </c>
      <c r="F65" s="218">
        <f>'Salary Record'!C330</f>
        <v>0</v>
      </c>
      <c r="G65" s="219">
        <f>'Salary Record'!C331</f>
        <v>0</v>
      </c>
      <c r="H65" s="218">
        <f>'Salary Record'!I329</f>
        <v>79</v>
      </c>
      <c r="I65" s="218">
        <f>'Salary Record'!I328</f>
        <v>28</v>
      </c>
      <c r="J65" s="194">
        <f>'Salary Record'!K329</f>
        <v>12343.75</v>
      </c>
      <c r="K65" s="194">
        <f>'Salary Record'!K330</f>
        <v>47343.75</v>
      </c>
      <c r="L65" s="195">
        <f>'Salary Record'!G328</f>
        <v>11760</v>
      </c>
      <c r="M65" s="196">
        <f>'Salary Record'!G329</f>
        <v>1000</v>
      </c>
      <c r="N65" s="197">
        <f>'Salary Record'!G330</f>
        <v>12760</v>
      </c>
      <c r="O65" s="196">
        <f>'Salary Record'!G331</f>
        <v>2000</v>
      </c>
      <c r="P65" s="197">
        <f>'Salary Record'!G332</f>
        <v>10760</v>
      </c>
      <c r="Q65" s="220">
        <f>'Salary Record'!K332</f>
        <v>45343.75</v>
      </c>
      <c r="R65" s="498" t="s">
        <v>279</v>
      </c>
      <c r="S65"/>
      <c r="T65"/>
      <c r="U65"/>
      <c r="V65"/>
      <c r="W65"/>
      <c r="X65"/>
      <c r="Y65"/>
      <c r="Z65"/>
    </row>
    <row r="66" spans="1:26" s="198" customFormat="1" ht="15" customHeight="1" x14ac:dyDescent="0.2">
      <c r="A66" s="216">
        <v>6</v>
      </c>
      <c r="B66" s="485" t="str">
        <f>'Salary Record'!C595</f>
        <v>Umair Ali</v>
      </c>
      <c r="C66" s="235" t="s">
        <v>36</v>
      </c>
      <c r="D66" s="236">
        <f>SUM(Q50:Q118)</f>
        <v>6533135.2678571427</v>
      </c>
      <c r="E66" s="218">
        <f>'Salary Record'!K594</f>
        <v>35000</v>
      </c>
      <c r="F66" s="224">
        <f>'Salary Record'!C600</f>
        <v>0</v>
      </c>
      <c r="G66" s="219">
        <f>'Salary Record'!C601</f>
        <v>0</v>
      </c>
      <c r="H66" s="224">
        <f>'Salary Record'!I599</f>
        <v>51</v>
      </c>
      <c r="I66" s="224">
        <f>'Salary Record'!I598</f>
        <v>28</v>
      </c>
      <c r="J66" s="223">
        <f>'Salary Record'!K599</f>
        <v>7968.75</v>
      </c>
      <c r="K66" s="223">
        <f>'Salary Record'!K600</f>
        <v>42968.75</v>
      </c>
      <c r="L66" s="220">
        <f>'Salary Record'!G598</f>
        <v>0</v>
      </c>
      <c r="M66" s="224">
        <f>'Salary Record'!G599</f>
        <v>0</v>
      </c>
      <c r="N66" s="224">
        <f>'Salary Record'!G600</f>
        <v>0</v>
      </c>
      <c r="O66" s="224">
        <f>'Salary Record'!G601</f>
        <v>0</v>
      </c>
      <c r="P66" s="222">
        <f>'Salary Record'!G602</f>
        <v>0</v>
      </c>
      <c r="Q66" s="220">
        <f>'Salary Record'!K602</f>
        <v>42968.75</v>
      </c>
      <c r="R66" s="498" t="s">
        <v>279</v>
      </c>
      <c r="S66"/>
      <c r="T66"/>
      <c r="U66"/>
      <c r="V66"/>
      <c r="W66"/>
      <c r="X66"/>
      <c r="Y66"/>
      <c r="Z66"/>
    </row>
    <row r="67" spans="1:26" ht="21" x14ac:dyDescent="0.2">
      <c r="A67" s="504" t="s">
        <v>22</v>
      </c>
      <c r="B67" s="502"/>
      <c r="C67" s="27"/>
      <c r="D67" s="27"/>
      <c r="E67" s="28">
        <f>SUM(E61:E66)</f>
        <v>427000</v>
      </c>
      <c r="F67" s="27"/>
      <c r="G67" s="27"/>
      <c r="H67" s="27"/>
      <c r="I67" s="27"/>
      <c r="J67" s="28">
        <f>SUM(J61:J66)</f>
        <v>53973.21428571429</v>
      </c>
      <c r="K67" s="28">
        <f>SUM(K61:K66)</f>
        <v>360973.21428571426</v>
      </c>
      <c r="L67" s="27"/>
      <c r="M67" s="27"/>
      <c r="N67" s="27"/>
      <c r="O67" s="27"/>
      <c r="P67" s="27"/>
      <c r="Q67" s="28">
        <f>SUM(Q61:Q66)</f>
        <v>349973.21428571432</v>
      </c>
      <c r="R67" s="498"/>
    </row>
    <row r="68" spans="1:26" ht="12.7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  <c r="R68" s="498"/>
    </row>
    <row r="69" spans="1:26" ht="21" customHeight="1" x14ac:dyDescent="0.2">
      <c r="A69" s="510" t="s">
        <v>247</v>
      </c>
      <c r="B69" s="511"/>
      <c r="C69" s="511"/>
      <c r="D69" s="511"/>
      <c r="E69" s="511"/>
      <c r="F69" s="511"/>
      <c r="G69" s="511"/>
      <c r="H69" s="511"/>
      <c r="I69" s="511"/>
      <c r="J69" s="511"/>
      <c r="K69" s="511"/>
      <c r="L69" s="511"/>
      <c r="M69" s="511"/>
      <c r="N69" s="511"/>
      <c r="O69" s="511"/>
      <c r="P69" s="511"/>
      <c r="Q69" s="512"/>
      <c r="R69" s="498"/>
    </row>
    <row r="70" spans="1:26" s="198" customFormat="1" ht="16.149999999999999" customHeight="1" x14ac:dyDescent="0.2">
      <c r="A70" s="358">
        <v>1</v>
      </c>
      <c r="B70" s="485" t="s">
        <v>37</v>
      </c>
      <c r="C70" s="359"/>
      <c r="D70" s="360"/>
      <c r="E70" s="361">
        <f>'Salary Record'!K145</f>
        <v>75000</v>
      </c>
      <c r="F70" s="361">
        <f>'Salary Record'!C151</f>
        <v>0</v>
      </c>
      <c r="G70" s="362">
        <f>'Salary Record'!C152</f>
        <v>0</v>
      </c>
      <c r="H70" s="361">
        <f>'Salary Record'!I150</f>
        <v>95</v>
      </c>
      <c r="I70" s="361">
        <f>'Salary Record'!I149</f>
        <v>28</v>
      </c>
      <c r="J70" s="363">
        <f>'Salary Record'!K150</f>
        <v>31808.035714285714</v>
      </c>
      <c r="K70" s="364">
        <f>'Salary Record'!K151</f>
        <v>106808.03571428571</v>
      </c>
      <c r="L70" s="365">
        <f>'Salary Record'!G149</f>
        <v>0</v>
      </c>
      <c r="M70" s="366">
        <f>'Salary Record'!G150</f>
        <v>0</v>
      </c>
      <c r="N70" s="367">
        <f>'Salary Record'!G151</f>
        <v>0</v>
      </c>
      <c r="O70" s="366">
        <f>'Salary Record'!G152</f>
        <v>0</v>
      </c>
      <c r="P70" s="367">
        <f>'Salary Record'!G153</f>
        <v>0</v>
      </c>
      <c r="Q70" s="365">
        <f>'Salary Record'!K153</f>
        <v>106808.03571428571</v>
      </c>
      <c r="R70" s="498" t="s">
        <v>279</v>
      </c>
      <c r="S70"/>
      <c r="T70"/>
      <c r="U70"/>
      <c r="V70"/>
      <c r="W70"/>
      <c r="X70"/>
      <c r="Y70"/>
      <c r="Z70"/>
    </row>
    <row r="71" spans="1:26" s="198" customFormat="1" ht="16.149999999999999" customHeight="1" x14ac:dyDescent="0.2">
      <c r="A71" s="358">
        <v>2</v>
      </c>
      <c r="B71" s="485" t="str">
        <f>'Salary Record'!C927</f>
        <v>Adnan Shamsi</v>
      </c>
      <c r="C71" s="359"/>
      <c r="D71" s="360"/>
      <c r="E71" s="361">
        <f>'Salary Record'!K926</f>
        <v>120000</v>
      </c>
      <c r="F71" s="361">
        <f>'Salary Record'!C932</f>
        <v>0</v>
      </c>
      <c r="G71" s="362">
        <f>'Salary Record'!C933</f>
        <v>0</v>
      </c>
      <c r="H71" s="361">
        <f>'Salary Record'!I931</f>
        <v>0</v>
      </c>
      <c r="I71" s="361">
        <f>'Salary Record'!I930</f>
        <v>28</v>
      </c>
      <c r="J71" s="363">
        <f>'Salary Record'!K931</f>
        <v>0</v>
      </c>
      <c r="K71" s="364">
        <f>'Salary Record'!K932</f>
        <v>119999.99999999999</v>
      </c>
      <c r="L71" s="365">
        <f>'Salary Record'!G930</f>
        <v>30000</v>
      </c>
      <c r="M71" s="366">
        <f>'Salary Record'!G931</f>
        <v>50000</v>
      </c>
      <c r="N71" s="367">
        <f>'Salary Record'!G932</f>
        <v>80000</v>
      </c>
      <c r="O71" s="366">
        <f>'Salary Record'!G933</f>
        <v>15000</v>
      </c>
      <c r="P71" s="367">
        <f>'Salary Record'!G934</f>
        <v>65000</v>
      </c>
      <c r="Q71" s="365">
        <f>'Salary Record'!K934</f>
        <v>104999.99999999999</v>
      </c>
      <c r="R71" s="498" t="s">
        <v>280</v>
      </c>
      <c r="S71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3</v>
      </c>
      <c r="B72" s="485" t="str">
        <f>'Salary Record'!C791</f>
        <v>Rohail Shaikh</v>
      </c>
      <c r="C72" s="369"/>
      <c r="D72" s="370"/>
      <c r="E72" s="371">
        <f>'Salary Record'!K790</f>
        <v>90000</v>
      </c>
      <c r="F72" s="371">
        <f>'Salary Record'!C796</f>
        <v>0</v>
      </c>
      <c r="G72" s="372">
        <f>'Salary Record'!C797</f>
        <v>0</v>
      </c>
      <c r="H72" s="371">
        <f>'Salary Record'!I795</f>
        <v>0</v>
      </c>
      <c r="I72" s="371">
        <f>'Salary Record'!I794</f>
        <v>0</v>
      </c>
      <c r="J72" s="373">
        <f>'Salary Record'!K795</f>
        <v>0</v>
      </c>
      <c r="K72" s="371">
        <f>'Salary Record'!K796</f>
        <v>0</v>
      </c>
      <c r="L72" s="374">
        <f>'Salary Record'!G794</f>
        <v>0</v>
      </c>
      <c r="M72" s="371">
        <f>'Salary Record'!G795</f>
        <v>0</v>
      </c>
      <c r="N72" s="375">
        <f>'Salary Record'!G796</f>
        <v>0</v>
      </c>
      <c r="O72" s="371">
        <f>'Salary Record'!G797</f>
        <v>0</v>
      </c>
      <c r="P72" s="375">
        <f>'Salary Record'!G798</f>
        <v>0</v>
      </c>
      <c r="Q72" s="462">
        <f>'Salary Record'!K798</f>
        <v>0</v>
      </c>
      <c r="R72" s="498" t="s">
        <v>280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4</v>
      </c>
      <c r="B73" s="486" t="str">
        <f>'Salary Record'!C897</f>
        <v>Shahzaib</v>
      </c>
      <c r="C73" s="369"/>
      <c r="D73" s="370"/>
      <c r="E73" s="371">
        <f>'Salary Record'!K896</f>
        <v>52000</v>
      </c>
      <c r="F73" s="371">
        <f>'Salary Record'!C902</f>
        <v>0</v>
      </c>
      <c r="G73" s="372">
        <f>'Salary Record'!C903</f>
        <v>0</v>
      </c>
      <c r="H73" s="371">
        <f>'Salary Record'!I901</f>
        <v>0</v>
      </c>
      <c r="I73" s="371">
        <f>'Salary Record'!I900</f>
        <v>0</v>
      </c>
      <c r="J73" s="373">
        <f>'Salary Record'!K901</f>
        <v>0</v>
      </c>
      <c r="K73" s="371">
        <f>'Salary Record'!K902</f>
        <v>0</v>
      </c>
      <c r="L73" s="374">
        <f>'Salary Record'!G900</f>
        <v>25000</v>
      </c>
      <c r="M73" s="371">
        <f>'Salary Record'!G901</f>
        <v>0</v>
      </c>
      <c r="N73" s="375">
        <f>'Salary Record'!G902</f>
        <v>25000</v>
      </c>
      <c r="O73" s="371">
        <f>'Salary Record'!G903</f>
        <v>5000</v>
      </c>
      <c r="P73" s="375">
        <f>'Salary Record'!G904</f>
        <v>20000</v>
      </c>
      <c r="Q73" s="462">
        <f>'Salary Record'!K904</f>
        <v>-5000</v>
      </c>
      <c r="R73" s="498" t="s">
        <v>279</v>
      </c>
      <c r="S73"/>
      <c r="T73"/>
      <c r="U73"/>
      <c r="V73"/>
      <c r="W73"/>
      <c r="X73"/>
      <c r="Y73"/>
      <c r="Z73"/>
    </row>
    <row r="74" spans="1:26" s="198" customFormat="1" ht="16.149999999999999" customHeight="1" x14ac:dyDescent="0.2">
      <c r="A74" s="358">
        <v>5</v>
      </c>
      <c r="B74" s="485" t="str">
        <f>'Salary Record'!C131</f>
        <v>Amir (JPMC)</v>
      </c>
      <c r="C74" s="376"/>
      <c r="D74" s="377"/>
      <c r="E74" s="366">
        <f>'Salary Record'!K130</f>
        <v>60000</v>
      </c>
      <c r="F74" s="366">
        <f>'Salary Record'!C136</f>
        <v>0</v>
      </c>
      <c r="G74" s="362">
        <f>'Salary Record'!C137</f>
        <v>0</v>
      </c>
      <c r="H74" s="366">
        <f>'Salary Record'!I135</f>
        <v>21</v>
      </c>
      <c r="I74" s="366">
        <f>'Salary Record'!I134</f>
        <v>28</v>
      </c>
      <c r="J74" s="364">
        <f>'Salary Record'!K135</f>
        <v>5624.9999999999991</v>
      </c>
      <c r="K74" s="364">
        <f>'Salary Record'!K136</f>
        <v>65624.999999999985</v>
      </c>
      <c r="L74" s="365">
        <f>'Salary Record'!G134</f>
        <v>69500</v>
      </c>
      <c r="M74" s="365">
        <f>'Salary Record'!G135</f>
        <v>0</v>
      </c>
      <c r="N74" s="367">
        <f>'Salary Record'!G136</f>
        <v>69500</v>
      </c>
      <c r="O74" s="365">
        <f>'Salary Record'!G137</f>
        <v>5000</v>
      </c>
      <c r="P74" s="367">
        <f>'Salary Record'!G138</f>
        <v>64500</v>
      </c>
      <c r="Q74" s="400">
        <f>'Salary Record'!K138</f>
        <v>60624.999999999985</v>
      </c>
      <c r="R74" s="498" t="s">
        <v>279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6</v>
      </c>
      <c r="B75" s="485" t="str">
        <f>'Salary Record'!C116</f>
        <v>Gul Sher</v>
      </c>
      <c r="C75" s="258"/>
      <c r="D75" s="257"/>
      <c r="E75" s="220">
        <f>'Salary Record'!K115</f>
        <v>30000</v>
      </c>
      <c r="F75" s="220">
        <f>'Salary Record'!C121</f>
        <v>0</v>
      </c>
      <c r="G75" s="254">
        <f>'Salary Record'!C122</f>
        <v>0</v>
      </c>
      <c r="H75" s="220">
        <f>'Salary Record'!I120</f>
        <v>34</v>
      </c>
      <c r="I75" s="220">
        <f>'Salary Record'!I119</f>
        <v>28</v>
      </c>
      <c r="J75" s="259">
        <f>'Salary Record'!K120</f>
        <v>4553.5714285714284</v>
      </c>
      <c r="K75" s="259">
        <f>'Salary Record'!K121</f>
        <v>34553.571428571428</v>
      </c>
      <c r="L75" s="250">
        <f>'Salary Record'!G119</f>
        <v>27225</v>
      </c>
      <c r="M75" s="250">
        <f>'Salary Record'!G120</f>
        <v>7000</v>
      </c>
      <c r="N75" s="260">
        <f>'Salary Record'!G121</f>
        <v>34225</v>
      </c>
      <c r="O75" s="250">
        <f>'Salary Record'!G122</f>
        <v>6000</v>
      </c>
      <c r="P75" s="260">
        <f>'Salary Record'!G123</f>
        <v>28225</v>
      </c>
      <c r="Q75" s="250">
        <f>'Salary Record'!K123</f>
        <v>28553.571428571428</v>
      </c>
      <c r="R75" s="498" t="s">
        <v>279</v>
      </c>
      <c r="S75" s="466"/>
      <c r="T75"/>
      <c r="U75"/>
      <c r="V75"/>
      <c r="W75"/>
      <c r="X75"/>
      <c r="Y75"/>
      <c r="Z75"/>
    </row>
    <row r="76" spans="1:26" s="198" customFormat="1" ht="16.149999999999999" customHeight="1" x14ac:dyDescent="0.2">
      <c r="A76" s="358">
        <v>7</v>
      </c>
      <c r="B76" s="486" t="s">
        <v>39</v>
      </c>
      <c r="C76" s="359"/>
      <c r="D76" s="360"/>
      <c r="E76" s="361">
        <f>'Salary Record'!K235</f>
        <v>40000</v>
      </c>
      <c r="F76" s="361">
        <f>'Salary Record'!C241</f>
        <v>0</v>
      </c>
      <c r="G76" s="362">
        <f>'Salary Record'!C242</f>
        <v>0</v>
      </c>
      <c r="H76" s="361">
        <f>'Salary Record'!I240</f>
        <v>97</v>
      </c>
      <c r="I76" s="361">
        <f>'Salary Record'!I239</f>
        <v>28</v>
      </c>
      <c r="J76" s="363">
        <f>'Salary Record'!K240</f>
        <v>17321.428571428572</v>
      </c>
      <c r="K76" s="366">
        <f>'Salary Record'!K241</f>
        <v>57321.428571428572</v>
      </c>
      <c r="L76" s="365">
        <f>'Salary Record'!G239</f>
        <v>39000</v>
      </c>
      <c r="M76" s="366">
        <f>'Salary Record'!G240</f>
        <v>0</v>
      </c>
      <c r="N76" s="367">
        <f>'Salary Record'!G241</f>
        <v>39000</v>
      </c>
      <c r="O76" s="366">
        <f>'Salary Record'!G242</f>
        <v>5000</v>
      </c>
      <c r="P76" s="367">
        <f>'Salary Record'!G243</f>
        <v>34000</v>
      </c>
      <c r="Q76" s="400">
        <f>'Salary Record'!K243</f>
        <v>52321.428571428572</v>
      </c>
      <c r="R76" s="498" t="s">
        <v>279</v>
      </c>
      <c r="S76"/>
      <c r="T76"/>
      <c r="U76"/>
      <c r="V76"/>
      <c r="W76"/>
      <c r="X76"/>
      <c r="Y76"/>
      <c r="Z76"/>
    </row>
    <row r="77" spans="1:26" s="198" customFormat="1" ht="16.149999999999999" customHeight="1" x14ac:dyDescent="0.2">
      <c r="A77" s="358">
        <v>8</v>
      </c>
      <c r="B77" s="486" t="s">
        <v>40</v>
      </c>
      <c r="C77" s="359"/>
      <c r="D77" s="360"/>
      <c r="E77" s="361">
        <f>'Salary Record'!K160</f>
        <v>40000</v>
      </c>
      <c r="F77" s="361">
        <f>'Salary Record'!C166</f>
        <v>0</v>
      </c>
      <c r="G77" s="362">
        <f>'Salary Record'!C167</f>
        <v>0</v>
      </c>
      <c r="H77" s="361">
        <f>'Salary Record'!I165</f>
        <v>72</v>
      </c>
      <c r="I77" s="361">
        <f>'Salary Record'!I164</f>
        <v>28</v>
      </c>
      <c r="J77" s="363">
        <f>'Salary Record'!K165</f>
        <v>12857.142857142859</v>
      </c>
      <c r="K77" s="366">
        <f>'Salary Record'!K166</f>
        <v>52857.142857142855</v>
      </c>
      <c r="L77" s="365">
        <f>'Salary Record'!G164</f>
        <v>65867</v>
      </c>
      <c r="M77" s="366">
        <f>'Salary Record'!G165</f>
        <v>0</v>
      </c>
      <c r="N77" s="367">
        <f>'Salary Record'!G166</f>
        <v>65867</v>
      </c>
      <c r="O77" s="366">
        <f>'Salary Record'!G167</f>
        <v>5000</v>
      </c>
      <c r="P77" s="367">
        <f>'Salary Record'!G168</f>
        <v>60867</v>
      </c>
      <c r="Q77" s="400">
        <f>'Salary Record'!K168</f>
        <v>47857.142857142855</v>
      </c>
      <c r="R77" s="498" t="s">
        <v>279</v>
      </c>
      <c r="S77"/>
      <c r="T77"/>
      <c r="U77"/>
      <c r="V77"/>
      <c r="W77"/>
      <c r="X77"/>
      <c r="Y77"/>
      <c r="Z77"/>
    </row>
    <row r="78" spans="1:26" s="198" customFormat="1" ht="16.149999999999999" customHeight="1" x14ac:dyDescent="0.2">
      <c r="A78" s="358">
        <v>9</v>
      </c>
      <c r="B78" s="485" t="str">
        <f>'Salary Record'!C822</f>
        <v>Mateen</v>
      </c>
      <c r="C78" s="359"/>
      <c r="D78" s="360"/>
      <c r="E78" s="361">
        <f>'Salary Record'!K821</f>
        <v>30000</v>
      </c>
      <c r="F78" s="361">
        <f>'Salary Record'!C827</f>
        <v>0</v>
      </c>
      <c r="G78" s="362">
        <f>'Salary Record'!C828</f>
        <v>0</v>
      </c>
      <c r="H78" s="361">
        <f>'Salary Record'!I826</f>
        <v>61</v>
      </c>
      <c r="I78" s="361">
        <f>'Salary Record'!I825</f>
        <v>0</v>
      </c>
      <c r="J78" s="363">
        <f>'Salary Record'!K826</f>
        <v>8169.642857142856</v>
      </c>
      <c r="K78" s="366">
        <f>'Salary Record'!K827</f>
        <v>8169.642857142856</v>
      </c>
      <c r="L78" s="365">
        <f>'Salary Record'!G825</f>
        <v>8000</v>
      </c>
      <c r="M78" s="366">
        <f>'Salary Record'!G826</f>
        <v>0</v>
      </c>
      <c r="N78" s="367">
        <f>'Salary Record'!G827</f>
        <v>8000</v>
      </c>
      <c r="O78" s="366">
        <f>'Salary Record'!G828</f>
        <v>2000</v>
      </c>
      <c r="P78" s="367">
        <f>'Salary Record'!G829</f>
        <v>6000</v>
      </c>
      <c r="Q78" s="400">
        <f>'Salary Record'!K829</f>
        <v>6169.642857142856</v>
      </c>
      <c r="R78" s="498" t="s">
        <v>279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10</v>
      </c>
      <c r="B79" s="486" t="str">
        <f>'Salary Record'!C670</f>
        <v>Laraib</v>
      </c>
      <c r="C79" s="359"/>
      <c r="D79" s="360"/>
      <c r="E79" s="366">
        <f>'Salary Record'!K669</f>
        <v>38000</v>
      </c>
      <c r="F79" s="361">
        <f>'Salary Record'!C675</f>
        <v>0</v>
      </c>
      <c r="G79" s="362">
        <f>'Salary Record'!C676</f>
        <v>0</v>
      </c>
      <c r="H79" s="361">
        <f>'Salary Record'!I674</f>
        <v>8</v>
      </c>
      <c r="I79" s="361">
        <f>'Salary Record'!I673</f>
        <v>0</v>
      </c>
      <c r="J79" s="363">
        <f>'Salary Record'!K674</f>
        <v>1357.1428571428571</v>
      </c>
      <c r="K79" s="366">
        <f>'Salary Record'!K675</f>
        <v>1357.1428571428571</v>
      </c>
      <c r="L79" s="365">
        <f>'Salary Record'!G673</f>
        <v>10000</v>
      </c>
      <c r="M79" s="366">
        <f>'Salary Record'!G674</f>
        <v>0</v>
      </c>
      <c r="N79" s="367">
        <f>'Salary Record'!G675</f>
        <v>10000</v>
      </c>
      <c r="O79" s="366">
        <f>'Salary Record'!G676</f>
        <v>5000</v>
      </c>
      <c r="P79" s="367">
        <f>'Salary Record'!G677</f>
        <v>5000</v>
      </c>
      <c r="Q79" s="400">
        <f>'Salary Record'!K677</f>
        <v>-3642.8571428571431</v>
      </c>
      <c r="R79" s="498" t="s">
        <v>279</v>
      </c>
      <c r="S79"/>
      <c r="T79"/>
      <c r="U79"/>
      <c r="V79"/>
      <c r="W79"/>
      <c r="X79"/>
      <c r="Y79"/>
      <c r="Z79"/>
    </row>
    <row r="80" spans="1:26" s="198" customFormat="1" ht="15.75" customHeight="1" x14ac:dyDescent="0.2">
      <c r="A80" s="358">
        <v>11</v>
      </c>
      <c r="B80" s="486" t="s">
        <v>194</v>
      </c>
      <c r="C80" s="359"/>
      <c r="D80" s="360"/>
      <c r="E80" s="361">
        <f>'Salary Record'!K730</f>
        <v>40000</v>
      </c>
      <c r="F80" s="361">
        <f>'Salary Record'!C736</f>
        <v>0</v>
      </c>
      <c r="G80" s="362">
        <f>'Salary Record'!C737</f>
        <v>0</v>
      </c>
      <c r="H80" s="361">
        <f>'Salary Record'!I735</f>
        <v>0</v>
      </c>
      <c r="I80" s="361">
        <f>'Salary Record'!I734</f>
        <v>0</v>
      </c>
      <c r="J80" s="363">
        <f>'Salary Record'!K735</f>
        <v>0</v>
      </c>
      <c r="K80" s="366">
        <f>'Salary Record'!K736</f>
        <v>0</v>
      </c>
      <c r="L80" s="365">
        <f>'Salary Record'!G734</f>
        <v>0</v>
      </c>
      <c r="M80" s="366">
        <f>'Salary Record'!G735</f>
        <v>0</v>
      </c>
      <c r="N80" s="367">
        <f>'Salary Record'!G736</f>
        <v>0</v>
      </c>
      <c r="O80" s="366">
        <f>'Salary Record'!G737</f>
        <v>0</v>
      </c>
      <c r="P80" s="367">
        <f>'Salary Record'!G738</f>
        <v>0</v>
      </c>
      <c r="Q80" s="400">
        <f>'Salary Record'!K738</f>
        <v>0</v>
      </c>
      <c r="R80" s="498" t="s">
        <v>279</v>
      </c>
      <c r="S80" s="466">
        <f>Q80+Q81</f>
        <v>4285.7142857142853</v>
      </c>
      <c r="T80"/>
      <c r="U80"/>
      <c r="V80"/>
      <c r="W80"/>
      <c r="X80"/>
      <c r="Y80"/>
      <c r="Z80"/>
    </row>
    <row r="81" spans="1:26" s="198" customFormat="1" ht="16.5" customHeight="1" x14ac:dyDescent="0.2">
      <c r="A81" s="358">
        <v>12</v>
      </c>
      <c r="B81" s="486" t="str">
        <f>'Salary Record'!C746</f>
        <v>Jawed</v>
      </c>
      <c r="C81" s="359"/>
      <c r="D81" s="360"/>
      <c r="E81" s="361">
        <f>'Salary Record'!K745</f>
        <v>30000</v>
      </c>
      <c r="F81" s="361">
        <f>'Salary Record'!C751</f>
        <v>0</v>
      </c>
      <c r="G81" s="362">
        <f>'Salary Record'!C752</f>
        <v>0</v>
      </c>
      <c r="H81" s="361">
        <f>'Salary Record'!I750</f>
        <v>32</v>
      </c>
      <c r="I81" s="361">
        <f>'Salary Record'!I749</f>
        <v>0</v>
      </c>
      <c r="J81" s="363">
        <f>'Salary Record'!K750</f>
        <v>4285.7142857142853</v>
      </c>
      <c r="K81" s="385">
        <f>'Salary Record'!K751</f>
        <v>4285.7142857142853</v>
      </c>
      <c r="L81" s="365">
        <f>'Salary Record'!G749</f>
        <v>0</v>
      </c>
      <c r="M81" s="366">
        <f>'Salary Record'!G750</f>
        <v>0</v>
      </c>
      <c r="N81" s="367">
        <f>'Salary Record'!G751</f>
        <v>0</v>
      </c>
      <c r="O81" s="366">
        <f>'Salary Record'!G752</f>
        <v>0</v>
      </c>
      <c r="P81" s="367">
        <f>'Salary Record'!G753</f>
        <v>0</v>
      </c>
      <c r="Q81" s="365">
        <f>'Salary Record'!K753</f>
        <v>4285.7142857142853</v>
      </c>
      <c r="R81" s="498" t="s">
        <v>279</v>
      </c>
      <c r="S81"/>
      <c r="T81"/>
      <c r="U81"/>
      <c r="V81"/>
      <c r="W81"/>
      <c r="X81"/>
      <c r="Y81"/>
      <c r="Z81"/>
    </row>
    <row r="82" spans="1:26" s="198" customFormat="1" ht="15" customHeight="1" x14ac:dyDescent="0.2">
      <c r="A82" s="358">
        <v>13</v>
      </c>
      <c r="B82" s="486" t="str">
        <f>'Salary Record'!C701</f>
        <v>Kamran</v>
      </c>
      <c r="C82" s="230"/>
      <c r="D82" s="231"/>
      <c r="E82" s="196">
        <f>'Salary Record'!K700</f>
        <v>35000</v>
      </c>
      <c r="F82" s="196">
        <f>'Salary Record'!C706</f>
        <v>0</v>
      </c>
      <c r="G82" s="193">
        <f>'Salary Record'!C707</f>
        <v>0</v>
      </c>
      <c r="H82" s="196">
        <f>'Salary Record'!I705</f>
        <v>42</v>
      </c>
      <c r="I82" s="196">
        <f>'Salary Record'!I704</f>
        <v>0</v>
      </c>
      <c r="J82" s="194">
        <f>'Salary Record'!K705</f>
        <v>6562.5</v>
      </c>
      <c r="K82" s="196">
        <f>'Salary Record'!K706</f>
        <v>6562.5</v>
      </c>
      <c r="L82" s="195">
        <f>'Salary Record'!G704</f>
        <v>0</v>
      </c>
      <c r="M82" s="196">
        <f>'Salary Record'!G705</f>
        <v>0</v>
      </c>
      <c r="N82" s="197" t="str">
        <f>'Salary Record'!G706</f>
        <v/>
      </c>
      <c r="O82" s="196">
        <f>'Salary Record'!G707</f>
        <v>0</v>
      </c>
      <c r="P82" s="197" t="str">
        <f>'Salary Record'!G708</f>
        <v/>
      </c>
      <c r="Q82" s="195">
        <f>'Salary Record'!K708</f>
        <v>6562.5</v>
      </c>
      <c r="R82" s="498" t="s">
        <v>279</v>
      </c>
      <c r="S82"/>
      <c r="T82"/>
      <c r="U82"/>
      <c r="V82"/>
      <c r="W82"/>
      <c r="X82"/>
      <c r="Y82"/>
      <c r="Z82"/>
    </row>
    <row r="83" spans="1:26" s="198" customFormat="1" ht="15.75" x14ac:dyDescent="0.2">
      <c r="A83" s="358">
        <v>14</v>
      </c>
      <c r="B83" s="485" t="str">
        <f>'Salary Record'!C340</f>
        <v>Moiz</v>
      </c>
      <c r="C83" s="368"/>
      <c r="D83" s="367"/>
      <c r="E83" s="366">
        <f>'Salary Record'!K339</f>
        <v>45000</v>
      </c>
      <c r="F83" s="366">
        <f>'Salary Record'!C345</f>
        <v>0</v>
      </c>
      <c r="G83" s="362">
        <f>'Salary Record'!C346</f>
        <v>0</v>
      </c>
      <c r="H83" s="366">
        <f>'Salary Record'!I344</f>
        <v>0</v>
      </c>
      <c r="I83" s="366">
        <f>'Salary Record'!I343</f>
        <v>28</v>
      </c>
      <c r="J83" s="364">
        <f>'Salary Record'!K344</f>
        <v>0</v>
      </c>
      <c r="K83" s="366">
        <f>'Salary Record'!K345</f>
        <v>45000</v>
      </c>
      <c r="L83" s="365" t="str">
        <f>'Salary Record'!U675</f>
        <v/>
      </c>
      <c r="M83" s="365">
        <f>'Salary Record'!G344</f>
        <v>0</v>
      </c>
      <c r="N83" s="365" t="str">
        <f>'Salary Record'!G345</f>
        <v/>
      </c>
      <c r="O83" s="365">
        <f>'Salary Record'!G346</f>
        <v>0</v>
      </c>
      <c r="P83" s="365" t="str">
        <f>'Salary Record'!G347</f>
        <v/>
      </c>
      <c r="Q83" s="400">
        <f>'Salary Record'!K347</f>
        <v>45000</v>
      </c>
      <c r="R83" s="498" t="s">
        <v>279</v>
      </c>
      <c r="S83"/>
      <c r="T83"/>
      <c r="U83"/>
      <c r="V83"/>
      <c r="W83"/>
      <c r="X83"/>
      <c r="Y83"/>
      <c r="Z83"/>
    </row>
    <row r="84" spans="1:26" s="198" customFormat="1" ht="16.149999999999999" customHeight="1" x14ac:dyDescent="0.2">
      <c r="A84" s="358">
        <v>15</v>
      </c>
      <c r="B84" s="486" t="str">
        <f>'Salary Record'!C206</f>
        <v>Irfan AC</v>
      </c>
      <c r="C84" s="359"/>
      <c r="D84" s="360"/>
      <c r="E84" s="361">
        <f>'Salary Record'!K205</f>
        <v>45000</v>
      </c>
      <c r="F84" s="361">
        <f>'Salary Record'!C211</f>
        <v>0</v>
      </c>
      <c r="G84" s="362">
        <f>'Salary Record'!C212</f>
        <v>0</v>
      </c>
      <c r="H84" s="361">
        <f>'Salary Record'!I210</f>
        <v>70.5</v>
      </c>
      <c r="I84" s="361">
        <f>'Salary Record'!I209</f>
        <v>0</v>
      </c>
      <c r="J84" s="363">
        <f>'Salary Record'!K210</f>
        <v>14162.946428571428</v>
      </c>
      <c r="K84" s="366">
        <f>'Salary Record'!K211</f>
        <v>14162.946428571428</v>
      </c>
      <c r="L84" s="365">
        <f>'Salary Record'!G209</f>
        <v>0</v>
      </c>
      <c r="M84" s="366">
        <f>'Salary Record'!G210</f>
        <v>10000</v>
      </c>
      <c r="N84" s="367">
        <f>'Salary Record'!G211</f>
        <v>10000</v>
      </c>
      <c r="O84" s="366">
        <f>'Salary Record'!G212</f>
        <v>5000</v>
      </c>
      <c r="P84" s="367">
        <f>'Salary Record'!G213</f>
        <v>5000</v>
      </c>
      <c r="Q84" s="400">
        <f>'Salary Record'!K213</f>
        <v>9162.9464285714275</v>
      </c>
      <c r="R84" s="498" t="s">
        <v>279</v>
      </c>
      <c r="S84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16</v>
      </c>
      <c r="B85" s="486" t="str">
        <f>'Salary Record'!C1048</f>
        <v>Qayyum Ustad</v>
      </c>
      <c r="C85" s="359"/>
      <c r="D85" s="360"/>
      <c r="E85" s="361">
        <f>'Salary Record'!K1047</f>
        <v>60000</v>
      </c>
      <c r="F85" s="361">
        <f>'Salary Record'!C1053</f>
        <v>0</v>
      </c>
      <c r="G85" s="362">
        <f>'Salary Record'!C1054</f>
        <v>0</v>
      </c>
      <c r="H85" s="361">
        <f>'Salary Record'!I1052</f>
        <v>117</v>
      </c>
      <c r="I85" s="361">
        <f>'Salary Record'!I1051</f>
        <v>28</v>
      </c>
      <c r="J85" s="363">
        <f>'Salary Record'!K1052</f>
        <v>31339.28571428571</v>
      </c>
      <c r="K85" s="366">
        <f>'Salary Record'!K1053</f>
        <v>91339.28571428571</v>
      </c>
      <c r="L85" s="365">
        <f>'Salary Record'!G1051</f>
        <v>0</v>
      </c>
      <c r="M85" s="366">
        <f>'Salary Record'!G1052</f>
        <v>0</v>
      </c>
      <c r="N85" s="367">
        <f>'Salary Record'!G1053</f>
        <v>0</v>
      </c>
      <c r="O85" s="366">
        <f>'Salary Record'!G1054</f>
        <v>0</v>
      </c>
      <c r="P85" s="367">
        <f>'Salary Record'!G1055</f>
        <v>0</v>
      </c>
      <c r="Q85" s="400">
        <f>'Salary Record'!K1055</f>
        <v>91339.28571428571</v>
      </c>
      <c r="R85" s="498" t="s">
        <v>279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17</v>
      </c>
      <c r="B86" s="486" t="str">
        <f>'Salary Record'!C445</f>
        <v>A. Lateef Chacha</v>
      </c>
      <c r="C86" s="368"/>
      <c r="D86" s="367"/>
      <c r="E86" s="366">
        <f>'Salary Record'!K444</f>
        <v>34000</v>
      </c>
      <c r="F86" s="366">
        <f>'Salary Record'!C450</f>
        <v>0</v>
      </c>
      <c r="G86" s="362">
        <f>'Salary Record'!C451</f>
        <v>0</v>
      </c>
      <c r="H86" s="366">
        <f>'Salary Record'!I449</f>
        <v>126</v>
      </c>
      <c r="I86" s="366">
        <f>'Salary Record'!I448</f>
        <v>28</v>
      </c>
      <c r="J86" s="364">
        <f>'Salary Record'!K449</f>
        <v>19125</v>
      </c>
      <c r="K86" s="364">
        <f>'Salary Record'!K450</f>
        <v>53125</v>
      </c>
      <c r="L86" s="365">
        <f>'Salary Record'!G448</f>
        <v>16000</v>
      </c>
      <c r="M86" s="365">
        <f>'Salary Record'!G449</f>
        <v>0</v>
      </c>
      <c r="N86" s="367">
        <f>'Salary Record'!G450</f>
        <v>16000</v>
      </c>
      <c r="O86" s="365">
        <f>'Salary Record'!G451</f>
        <v>2000</v>
      </c>
      <c r="P86" s="367">
        <f>'Salary Record'!G452</f>
        <v>14000</v>
      </c>
      <c r="Q86" s="400">
        <f>'Salary Record'!K452</f>
        <v>51125</v>
      </c>
      <c r="R86" s="498" t="s">
        <v>279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18</v>
      </c>
      <c r="B87" s="486" t="str">
        <f>'Salary Record'!C1078</f>
        <v>Shahbaz Ali</v>
      </c>
      <c r="C87" s="359"/>
      <c r="D87" s="360"/>
      <c r="E87" s="361">
        <f>'Salary Record'!K1077</f>
        <v>28000</v>
      </c>
      <c r="F87" s="361">
        <f>'Salary Record'!C1083</f>
        <v>0</v>
      </c>
      <c r="G87" s="362">
        <f>'Salary Record'!C1084</f>
        <v>0</v>
      </c>
      <c r="H87" s="361">
        <f>'Salary Record'!I1082</f>
        <v>23</v>
      </c>
      <c r="I87" s="361">
        <f>'Salary Record'!I1081</f>
        <v>28</v>
      </c>
      <c r="J87" s="363">
        <f>'Salary Record'!K1082</f>
        <v>2875</v>
      </c>
      <c r="K87" s="366">
        <f>'Salary Record'!K1083</f>
        <v>30875</v>
      </c>
      <c r="L87" s="365">
        <f>'Salary Record'!G1081</f>
        <v>0</v>
      </c>
      <c r="M87" s="366">
        <f>'Salary Record'!G1082</f>
        <v>10000</v>
      </c>
      <c r="N87" s="367">
        <f>'Salary Record'!G1083</f>
        <v>10000</v>
      </c>
      <c r="O87" s="366">
        <f>'Salary Record'!G1084</f>
        <v>10000</v>
      </c>
      <c r="P87" s="367">
        <f>'Salary Record'!G1085</f>
        <v>0</v>
      </c>
      <c r="Q87" s="365">
        <f>'Salary Record'!K1085</f>
        <v>20875</v>
      </c>
      <c r="R87" s="498" t="s">
        <v>279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19</v>
      </c>
      <c r="B88" s="486" t="str">
        <f>'Salary Record'!C1018</f>
        <v>Nawaz</v>
      </c>
      <c r="C88" s="359"/>
      <c r="D88" s="360"/>
      <c r="E88" s="361">
        <f>'Salary Record'!K1017</f>
        <v>35000</v>
      </c>
      <c r="F88" s="361">
        <f>'Salary Record'!C1023</f>
        <v>0</v>
      </c>
      <c r="G88" s="362">
        <f>'Salary Record'!C1024</f>
        <v>0</v>
      </c>
      <c r="H88" s="361">
        <f>'Salary Record'!I1022</f>
        <v>31.5</v>
      </c>
      <c r="I88" s="361">
        <f>'Salary Record'!I1021</f>
        <v>28</v>
      </c>
      <c r="J88" s="363">
        <f>'Salary Record'!K1022</f>
        <v>4921.875</v>
      </c>
      <c r="K88" s="366">
        <f>'Salary Record'!K1023</f>
        <v>39921.875</v>
      </c>
      <c r="L88" s="365">
        <f>'Salary Record'!G1021</f>
        <v>0</v>
      </c>
      <c r="M88" s="365">
        <f>'Salary Record'!G1022</f>
        <v>10000</v>
      </c>
      <c r="N88" s="367">
        <f>'Salary Record'!G1023</f>
        <v>10000</v>
      </c>
      <c r="O88" s="366">
        <f>'Salary Record'!G1024</f>
        <v>10000</v>
      </c>
      <c r="P88" s="367">
        <f>'Salary Record'!G1025</f>
        <v>0</v>
      </c>
      <c r="Q88" s="365">
        <f>'Salary Record'!K1025</f>
        <v>29921.875</v>
      </c>
      <c r="R88" s="498" t="s">
        <v>279</v>
      </c>
      <c r="S88"/>
      <c r="T88"/>
      <c r="U88"/>
      <c r="V88"/>
      <c r="W88"/>
      <c r="X88"/>
      <c r="Y88"/>
      <c r="Z88"/>
    </row>
    <row r="89" spans="1:26" s="198" customFormat="1" ht="16.149999999999999" customHeight="1" x14ac:dyDescent="0.2">
      <c r="A89" s="358">
        <v>20</v>
      </c>
      <c r="B89" s="486" t="str">
        <f>'Salary Record'!C1093</f>
        <v>Farhan</v>
      </c>
      <c r="C89" s="359"/>
      <c r="D89" s="360"/>
      <c r="E89" s="361">
        <f>'Salary Record'!K1092</f>
        <v>27000</v>
      </c>
      <c r="F89" s="361">
        <f>'Salary Record'!C1098</f>
        <v>0</v>
      </c>
      <c r="G89" s="362">
        <f>'Salary Record'!C1099</f>
        <v>0</v>
      </c>
      <c r="H89" s="361">
        <f>'Salary Record'!I1097</f>
        <v>41</v>
      </c>
      <c r="I89" s="361">
        <f>'Salary Record'!I1096</f>
        <v>28</v>
      </c>
      <c r="J89" s="363">
        <f>'Salary Record'!K1097</f>
        <v>4941.9642857142862</v>
      </c>
      <c r="K89" s="366">
        <f>'Salary Record'!K1098</f>
        <v>31941.964285714286</v>
      </c>
      <c r="L89" s="365">
        <f>'Salary Record'!G1096</f>
        <v>0</v>
      </c>
      <c r="M89" s="365">
        <f>'Salary Record'!G1097</f>
        <v>2000</v>
      </c>
      <c r="N89" s="367">
        <f>'Salary Record'!G1098</f>
        <v>2000</v>
      </c>
      <c r="O89" s="366">
        <f>'Salary Record'!G1099</f>
        <v>2000</v>
      </c>
      <c r="P89" s="367">
        <f>'Salary Record'!G1100</f>
        <v>0</v>
      </c>
      <c r="Q89" s="365">
        <f>'Salary Record'!K1100</f>
        <v>29941.964285714286</v>
      </c>
      <c r="R89" s="498" t="s">
        <v>279</v>
      </c>
      <c r="S89"/>
      <c r="T89"/>
      <c r="U89"/>
      <c r="V89"/>
      <c r="W89"/>
      <c r="X89"/>
      <c r="Y89"/>
      <c r="Z89"/>
    </row>
    <row r="90" spans="1:26" s="198" customFormat="1" ht="15.6" customHeight="1" x14ac:dyDescent="0.2">
      <c r="A90" s="358">
        <v>21</v>
      </c>
      <c r="B90" s="486" t="str">
        <f>'Salary Record'!C1033</f>
        <v>Asif Fiber</v>
      </c>
      <c r="C90" s="392"/>
      <c r="D90" s="393"/>
      <c r="E90" s="394">
        <f>'Salary Record'!K1032</f>
        <v>40000</v>
      </c>
      <c r="F90" s="394">
        <f>'Salary Record'!C1038</f>
        <v>0</v>
      </c>
      <c r="G90" s="394">
        <f>'Salary Record'!C1039</f>
        <v>0</v>
      </c>
      <c r="H90" s="259">
        <f>'Salary Record'!I1037</f>
        <v>5</v>
      </c>
      <c r="I90" s="394">
        <f>'Salary Record'!I1036</f>
        <v>0</v>
      </c>
      <c r="J90" s="259">
        <f>'Salary Record'!K1037</f>
        <v>892.85714285714289</v>
      </c>
      <c r="K90" s="394">
        <f>'Salary Record'!K1038</f>
        <v>892.85714285714289</v>
      </c>
      <c r="L90" s="395">
        <f>'Salary Record'!G1036</f>
        <v>10000</v>
      </c>
      <c r="M90" s="394">
        <f>'Salary Record'!G1037</f>
        <v>7000</v>
      </c>
      <c r="N90" s="396">
        <f>'Salary Record'!G1038</f>
        <v>17000</v>
      </c>
      <c r="O90" s="396">
        <f>'Salary Record'!G1039</f>
        <v>7000</v>
      </c>
      <c r="P90" s="396">
        <f>'Salary Record'!G1040</f>
        <v>10000</v>
      </c>
      <c r="Q90" s="265">
        <f>'Salary Record'!K1040</f>
        <v>-6107.1428571428569</v>
      </c>
      <c r="R90" s="498" t="s">
        <v>279</v>
      </c>
      <c r="S90"/>
      <c r="T90"/>
      <c r="U90"/>
      <c r="V90"/>
      <c r="W90"/>
      <c r="X90"/>
      <c r="Y90"/>
      <c r="Z90"/>
    </row>
    <row r="91" spans="1:26" s="198" customFormat="1" ht="16.149999999999999" customHeight="1" x14ac:dyDescent="0.25">
      <c r="A91" s="358">
        <v>22</v>
      </c>
      <c r="B91" s="486" t="str">
        <f>'Salary Record'!C957</f>
        <v>Naveed</v>
      </c>
      <c r="C91" s="378"/>
      <c r="D91" s="379"/>
      <c r="E91" s="380">
        <f>'Salary Record'!K956</f>
        <v>40000</v>
      </c>
      <c r="F91" s="380">
        <f>'Salary Record'!C962</f>
        <v>0</v>
      </c>
      <c r="G91" s="381">
        <f>'Salary Record'!C963</f>
        <v>0</v>
      </c>
      <c r="H91" s="380">
        <f>'Salary Record'!I961</f>
        <v>13</v>
      </c>
      <c r="I91" s="380">
        <f>'Salary Record'!I960</f>
        <v>28</v>
      </c>
      <c r="J91" s="382">
        <f>'Salary Record'!K961</f>
        <v>2321.4285714285716</v>
      </c>
      <c r="K91" s="382">
        <f>'Salary Record'!K962</f>
        <v>42321.428571428572</v>
      </c>
      <c r="L91" s="380">
        <f>'Salary Record'!G960</f>
        <v>0</v>
      </c>
      <c r="M91" s="380">
        <f>'Salary Record'!G961</f>
        <v>4000</v>
      </c>
      <c r="N91" s="383">
        <f>'Salary Record'!G962</f>
        <v>4000</v>
      </c>
      <c r="O91" s="380">
        <f>'Salary Record'!G963</f>
        <v>4000</v>
      </c>
      <c r="P91" s="383">
        <f>'Salary Record'!G964</f>
        <v>0</v>
      </c>
      <c r="Q91" s="384">
        <f>'Salary Record'!K964</f>
        <v>38321.428571428572</v>
      </c>
      <c r="R91" s="498" t="s">
        <v>279</v>
      </c>
      <c r="S91"/>
      <c r="T91"/>
      <c r="U91"/>
      <c r="V91"/>
      <c r="W91"/>
      <c r="X91"/>
      <c r="Y91"/>
      <c r="Z91"/>
    </row>
    <row r="92" spans="1:26" s="198" customFormat="1" ht="15" customHeight="1" x14ac:dyDescent="0.2">
      <c r="A92" s="358">
        <v>23</v>
      </c>
      <c r="B92" s="486" t="str">
        <f>'Salary Record'!C972</f>
        <v>Rohni</v>
      </c>
      <c r="C92" s="191"/>
      <c r="D92" s="192"/>
      <c r="E92" s="193">
        <f>'Salary Record'!K971</f>
        <v>60000</v>
      </c>
      <c r="F92" s="193">
        <f>'Salary Record'!C977</f>
        <v>0</v>
      </c>
      <c r="G92" s="193">
        <f>'Salary Record'!C978</f>
        <v>0</v>
      </c>
      <c r="H92" s="193">
        <f>'Salary Record'!I976</f>
        <v>0</v>
      </c>
      <c r="I92" s="193">
        <f>'Salary Record'!I975</f>
        <v>0</v>
      </c>
      <c r="J92" s="194">
        <f>'Salary Record'!K976</f>
        <v>0</v>
      </c>
      <c r="K92" s="194">
        <f>'Salary Record'!K977</f>
        <v>0</v>
      </c>
      <c r="L92" s="195">
        <f>'Salary Record'!G975</f>
        <v>0</v>
      </c>
      <c r="M92" s="196">
        <f>'Salary Record'!G976</f>
        <v>0</v>
      </c>
      <c r="N92" s="197">
        <f>'Salary Record'!G977</f>
        <v>0</v>
      </c>
      <c r="O92" s="196">
        <f>'Salary Record'!G978</f>
        <v>0</v>
      </c>
      <c r="P92" s="197">
        <f>'Salary Record'!G979</f>
        <v>0</v>
      </c>
      <c r="Q92" s="195">
        <f>'Salary Record'!K979</f>
        <v>0</v>
      </c>
      <c r="R92" s="498" t="s">
        <v>279</v>
      </c>
      <c r="S92"/>
      <c r="T92"/>
      <c r="U92"/>
      <c r="V92"/>
      <c r="W92"/>
      <c r="X92"/>
      <c r="Y92"/>
      <c r="Z92"/>
    </row>
    <row r="93" spans="1:26" s="198" customFormat="1" ht="16.149999999999999" customHeight="1" x14ac:dyDescent="0.2">
      <c r="A93" s="358">
        <v>24</v>
      </c>
      <c r="B93" s="486" t="str">
        <f>'Salary Record'!C1108</f>
        <v>Raheel</v>
      </c>
      <c r="C93" s="359"/>
      <c r="D93" s="360"/>
      <c r="E93" s="361">
        <f>'Salary Record'!K1107</f>
        <v>0</v>
      </c>
      <c r="F93" s="361">
        <f>'Salary Record'!C1113</f>
        <v>0</v>
      </c>
      <c r="G93" s="362">
        <f>'Salary Record'!C1114</f>
        <v>0</v>
      </c>
      <c r="H93" s="361">
        <f>'Salary Record'!I1112</f>
        <v>0</v>
      </c>
      <c r="I93" s="361">
        <f>'Salary Record'!I1111</f>
        <v>0</v>
      </c>
      <c r="J93" s="363">
        <f>'Salary Record'!K1112</f>
        <v>0</v>
      </c>
      <c r="K93" s="366">
        <f>'Salary Record'!K1113</f>
        <v>0</v>
      </c>
      <c r="L93" s="365">
        <f>'Salary Record'!G1111</f>
        <v>0</v>
      </c>
      <c r="M93" s="366">
        <f>'Salary Record'!G1112</f>
        <v>5000</v>
      </c>
      <c r="N93" s="367">
        <f>'Salary Record'!G1113</f>
        <v>5000</v>
      </c>
      <c r="O93" s="366">
        <f>'Salary Record'!G1114</f>
        <v>5000</v>
      </c>
      <c r="P93" s="367">
        <f>'Salary Record'!G1115</f>
        <v>0</v>
      </c>
      <c r="Q93" s="365">
        <f>'Salary Record'!K1115</f>
        <v>-5000</v>
      </c>
      <c r="R93" s="498" t="s">
        <v>279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25</v>
      </c>
      <c r="B94" s="486" t="str">
        <f>'Salary Record'!C988</f>
        <v>M. Afaq</v>
      </c>
      <c r="C94" s="397"/>
      <c r="D94" s="377"/>
      <c r="E94" s="366">
        <f>'Salary Record'!K987</f>
        <v>35000</v>
      </c>
      <c r="F94" s="366">
        <f>'Salary Record'!C993</f>
        <v>0</v>
      </c>
      <c r="G94" s="362">
        <f>'Salary Record'!C994</f>
        <v>0</v>
      </c>
      <c r="H94" s="366">
        <f>'Salary Record'!I992</f>
        <v>9</v>
      </c>
      <c r="I94" s="366">
        <f>'Salary Record'!I991</f>
        <v>28</v>
      </c>
      <c r="J94" s="362">
        <f>'Salary Record'!K992</f>
        <v>1406.25</v>
      </c>
      <c r="K94" s="362">
        <f>'Salary Record'!K993</f>
        <v>36406.25</v>
      </c>
      <c r="L94" s="365">
        <f>'Salary Record'!G991</f>
        <v>0</v>
      </c>
      <c r="M94" s="366">
        <f>'Salary Record'!G992</f>
        <v>0</v>
      </c>
      <c r="N94" s="367">
        <f>'Salary Record'!G993</f>
        <v>0</v>
      </c>
      <c r="O94" s="366">
        <f>'Salary Record'!G994</f>
        <v>0</v>
      </c>
      <c r="P94" s="367">
        <f>'Salary Record'!G995</f>
        <v>0</v>
      </c>
      <c r="Q94" s="365">
        <f>'Salary Record'!K995</f>
        <v>36406.25</v>
      </c>
      <c r="R94" s="498" t="s">
        <v>279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26</v>
      </c>
      <c r="B95" s="486" t="str">
        <f>'Salary Record'!C1003</f>
        <v>Saqib</v>
      </c>
      <c r="C95" s="359"/>
      <c r="D95" s="360"/>
      <c r="E95" s="361">
        <f>'Salary Record'!K1002</f>
        <v>55000</v>
      </c>
      <c r="F95" s="361">
        <f>'Salary Record'!C1008</f>
        <v>0</v>
      </c>
      <c r="G95" s="362">
        <f>'Salary Record'!C1009</f>
        <v>0</v>
      </c>
      <c r="H95" s="361">
        <f>'Salary Record'!I1007</f>
        <v>29.5</v>
      </c>
      <c r="I95" s="361">
        <f>'Salary Record'!I1006</f>
        <v>0</v>
      </c>
      <c r="J95" s="363">
        <f>'Salary Record'!K1007</f>
        <v>7243.3035714285716</v>
      </c>
      <c r="K95" s="366">
        <f>'Salary Record'!K1008</f>
        <v>7243.3035714285716</v>
      </c>
      <c r="L95" s="365">
        <f>'Salary Record'!G1006</f>
        <v>4000</v>
      </c>
      <c r="M95" s="366">
        <f>'Salary Record'!G1007</f>
        <v>5000</v>
      </c>
      <c r="N95" s="367">
        <f>'Salary Record'!G1008</f>
        <v>9000</v>
      </c>
      <c r="O95" s="366">
        <f>'Salary Record'!G1009</f>
        <v>5000</v>
      </c>
      <c r="P95" s="367">
        <f>'Salary Record'!G1010</f>
        <v>4000</v>
      </c>
      <c r="Q95" s="365">
        <f>'Salary Record'!K1010</f>
        <v>2243.3035714285716</v>
      </c>
      <c r="R95" s="498" t="s">
        <v>279</v>
      </c>
      <c r="S95"/>
      <c r="T95"/>
      <c r="U95"/>
      <c r="V95"/>
      <c r="W95"/>
      <c r="X95"/>
      <c r="Y95"/>
      <c r="Z95"/>
    </row>
    <row r="96" spans="1:26" ht="21" x14ac:dyDescent="0.2">
      <c r="A96" s="504" t="s">
        <v>22</v>
      </c>
      <c r="B96" s="502"/>
      <c r="C96" s="27"/>
      <c r="D96" s="27"/>
      <c r="E96" s="28">
        <f>SUM(E70:E95)</f>
        <v>1184000</v>
      </c>
      <c r="F96" s="27"/>
      <c r="G96" s="27"/>
      <c r="H96" s="27"/>
      <c r="I96" s="27"/>
      <c r="J96" s="28">
        <f>SUM(J70:J95)</f>
        <v>181770.08928571429</v>
      </c>
      <c r="K96" s="28">
        <f>SUM(K70:K95)</f>
        <v>850770.08928571409</v>
      </c>
      <c r="L96" s="27"/>
      <c r="M96" s="27"/>
      <c r="N96" s="27"/>
      <c r="O96" s="27"/>
      <c r="P96" s="27"/>
      <c r="Q96" s="28">
        <f>SUM(Q70:Q95)</f>
        <v>752770.08928571409</v>
      </c>
      <c r="R96" s="498"/>
    </row>
    <row r="97" spans="1:26" ht="12.7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30"/>
      <c r="R97" s="498"/>
    </row>
    <row r="98" spans="1:26" s="198" customFormat="1" ht="16.5" customHeight="1" x14ac:dyDescent="0.2">
      <c r="A98" s="510" t="s">
        <v>261</v>
      </c>
      <c r="B98" s="511"/>
      <c r="C98" s="511"/>
      <c r="D98" s="511"/>
      <c r="E98" s="511"/>
      <c r="F98" s="511"/>
      <c r="G98" s="511"/>
      <c r="H98" s="511"/>
      <c r="I98" s="511"/>
      <c r="J98" s="511"/>
      <c r="K98" s="511"/>
      <c r="L98" s="511"/>
      <c r="M98" s="511"/>
      <c r="N98" s="511"/>
      <c r="O98" s="511"/>
      <c r="P98" s="511"/>
      <c r="Q98" s="512"/>
      <c r="R98" s="498"/>
      <c r="S98"/>
      <c r="T98"/>
      <c r="U98"/>
      <c r="V98"/>
      <c r="W98"/>
      <c r="X98"/>
      <c r="Y98"/>
      <c r="Z98"/>
    </row>
    <row r="99" spans="1:26" s="198" customFormat="1" ht="16.149999999999999" customHeight="1" x14ac:dyDescent="0.2">
      <c r="A99" s="358">
        <v>1</v>
      </c>
      <c r="B99" s="485" t="str">
        <f>'Salary Record'!C716</f>
        <v>Engr Ahsan</v>
      </c>
      <c r="C99" s="369"/>
      <c r="D99" s="370"/>
      <c r="E99" s="371">
        <f>'Salary Record'!K715</f>
        <v>70000</v>
      </c>
      <c r="F99" s="371">
        <f>'Salary Record'!C721</f>
        <v>0</v>
      </c>
      <c r="G99" s="372">
        <f>'Salary Record'!C722</f>
        <v>0</v>
      </c>
      <c r="H99" s="371">
        <f>'Salary Record'!I720</f>
        <v>122</v>
      </c>
      <c r="I99" s="371">
        <f>'Salary Record'!I719</f>
        <v>28</v>
      </c>
      <c r="J99" s="373">
        <f>'Salary Record'!K720</f>
        <v>38125</v>
      </c>
      <c r="K99" s="371">
        <f>'Salary Record'!K721</f>
        <v>108125</v>
      </c>
      <c r="L99" s="374">
        <f>'Salary Record'!G719</f>
        <v>18000</v>
      </c>
      <c r="M99" s="371">
        <f>'Salary Record'!G720</f>
        <v>0</v>
      </c>
      <c r="N99" s="375">
        <f>'Salary Record'!G721</f>
        <v>18000</v>
      </c>
      <c r="O99" s="371">
        <f>'Salary Record'!G722</f>
        <v>2000</v>
      </c>
      <c r="P99" s="375">
        <f>'Salary Record'!G723</f>
        <v>16000</v>
      </c>
      <c r="Q99" s="462">
        <f>'Salary Record'!K723</f>
        <v>106125</v>
      </c>
      <c r="R99" s="498" t="s">
        <v>280</v>
      </c>
      <c r="S99"/>
      <c r="T99"/>
      <c r="U99"/>
      <c r="V99"/>
      <c r="W99"/>
      <c r="X99"/>
      <c r="Y99"/>
      <c r="Z99"/>
    </row>
    <row r="100" spans="1:26" s="198" customFormat="1" ht="16.149999999999999" customHeight="1" x14ac:dyDescent="0.2">
      <c r="A100" s="358">
        <v>2</v>
      </c>
      <c r="B100" s="486" t="str">
        <f>'Salary Record'!C1063</f>
        <v>Rafay</v>
      </c>
      <c r="C100" s="359"/>
      <c r="D100" s="360"/>
      <c r="E100" s="361">
        <f>'Salary Record'!K1062</f>
        <v>35000</v>
      </c>
      <c r="F100" s="361">
        <f>'Salary Record'!C1068</f>
        <v>0</v>
      </c>
      <c r="G100" s="362">
        <f>'Salary Record'!C1069</f>
        <v>0</v>
      </c>
      <c r="H100" s="361">
        <f>'Salary Record'!I1067</f>
        <v>116</v>
      </c>
      <c r="I100" s="361">
        <f>'Salary Record'!I1066</f>
        <v>28</v>
      </c>
      <c r="J100" s="363">
        <f>'Salary Record'!K1067</f>
        <v>18125</v>
      </c>
      <c r="K100" s="366">
        <f>'Salary Record'!K1068</f>
        <v>53125</v>
      </c>
      <c r="L100" s="365">
        <f>'Salary Record'!G1066</f>
        <v>0</v>
      </c>
      <c r="M100" s="366">
        <f>'Salary Record'!G1067</f>
        <v>0</v>
      </c>
      <c r="N100" s="367">
        <f>'Salary Record'!G1068</f>
        <v>0</v>
      </c>
      <c r="O100" s="366">
        <f>'Salary Record'!G1069</f>
        <v>0</v>
      </c>
      <c r="P100" s="367">
        <f>'Salary Record'!G1070</f>
        <v>0</v>
      </c>
      <c r="Q100" s="365">
        <f>'Salary Record'!K1070</f>
        <v>53125</v>
      </c>
      <c r="R100" s="498" t="s">
        <v>280</v>
      </c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3</v>
      </c>
      <c r="B101" s="486" t="s">
        <v>252</v>
      </c>
      <c r="C101" s="359"/>
      <c r="D101" s="360"/>
      <c r="E101" s="361">
        <f>'Salary Record'!K866</f>
        <v>1500</v>
      </c>
      <c r="F101" s="361">
        <f>'Salary Record'!C872</f>
        <v>0</v>
      </c>
      <c r="G101" s="362">
        <f>'Salary Record'!C873</f>
        <v>0</v>
      </c>
      <c r="H101" s="361">
        <f>'Salary Record'!I871</f>
        <v>104</v>
      </c>
      <c r="I101" s="361">
        <f>'Salary Record'!I870</f>
        <v>28</v>
      </c>
      <c r="J101" s="363">
        <f>'Salary Record'!K871</f>
        <v>19500</v>
      </c>
      <c r="K101" s="366">
        <f>'Salary Record'!K872</f>
        <v>61500</v>
      </c>
      <c r="L101" s="365">
        <f>'Salary Record'!G870</f>
        <v>0</v>
      </c>
      <c r="M101" s="366">
        <f>'Salary Record'!G871</f>
        <v>0</v>
      </c>
      <c r="N101" s="367">
        <f>'Salary Record'!G872</f>
        <v>0</v>
      </c>
      <c r="O101" s="366">
        <f>'Salary Record'!G873</f>
        <v>0</v>
      </c>
      <c r="P101" s="367">
        <f>'Salary Record'!G874</f>
        <v>0</v>
      </c>
      <c r="Q101" s="400">
        <f>'Salary Record'!K874</f>
        <v>61500</v>
      </c>
      <c r="R101" s="498" t="s">
        <v>280</v>
      </c>
      <c r="S101"/>
      <c r="T101"/>
      <c r="U101"/>
      <c r="V101"/>
      <c r="W101"/>
      <c r="X101"/>
      <c r="Y101"/>
      <c r="Z101"/>
    </row>
    <row r="102" spans="1:26" s="198" customFormat="1" ht="15" customHeight="1" x14ac:dyDescent="0.2">
      <c r="A102" s="358">
        <v>4</v>
      </c>
      <c r="B102" s="622" t="str">
        <f>'Salary Record'!C806</f>
        <v>Haris</v>
      </c>
      <c r="C102" s="232"/>
      <c r="D102" s="233"/>
      <c r="E102" s="218">
        <f>'Salary Record'!K805</f>
        <v>65000</v>
      </c>
      <c r="F102" s="218">
        <f>'Salary Record'!C811</f>
        <v>0</v>
      </c>
      <c r="G102" s="219">
        <f>'Salary Record'!C812</f>
        <v>0</v>
      </c>
      <c r="H102" s="218">
        <f>'Salary Record'!I810</f>
        <v>116</v>
      </c>
      <c r="I102" s="218">
        <f>'Salary Record'!I809</f>
        <v>28</v>
      </c>
      <c r="J102" s="234">
        <f>'Salary Record'!K810</f>
        <v>33660.71428571429</v>
      </c>
      <c r="K102" s="224">
        <f>'Salary Record'!K811</f>
        <v>98660.71428571429</v>
      </c>
      <c r="L102" s="220">
        <f>'Salary Record'!G809</f>
        <v>0</v>
      </c>
      <c r="M102" s="224">
        <f>'Salary Record'!G810</f>
        <v>0</v>
      </c>
      <c r="N102" s="222">
        <f>'Salary Record'!G811</f>
        <v>0</v>
      </c>
      <c r="O102" s="224">
        <f>'Salary Record'!G812</f>
        <v>0</v>
      </c>
      <c r="P102" s="222">
        <f>'Salary Record'!G813</f>
        <v>0</v>
      </c>
      <c r="Q102" s="220">
        <f>'Salary Record'!K813</f>
        <v>98660.71428571429</v>
      </c>
      <c r="R102" s="498" t="s">
        <v>280</v>
      </c>
      <c r="S102"/>
      <c r="T102"/>
      <c r="U102"/>
      <c r="V102"/>
      <c r="W102"/>
      <c r="X102"/>
      <c r="Y102"/>
      <c r="Z102"/>
    </row>
    <row r="103" spans="1:26" s="198" customFormat="1" ht="15" customHeight="1" x14ac:dyDescent="0.2">
      <c r="A103" s="358">
        <v>5</v>
      </c>
      <c r="B103" s="486" t="str">
        <f>'Salary Record'!C942</f>
        <v>Saqib</v>
      </c>
      <c r="C103" s="232"/>
      <c r="D103" s="233"/>
      <c r="E103" s="218">
        <f>'Salary Record'!K941</f>
        <v>40000</v>
      </c>
      <c r="F103" s="218">
        <f>'Salary Record'!C947</f>
        <v>0</v>
      </c>
      <c r="G103" s="219">
        <f>'Salary Record'!C948</f>
        <v>0</v>
      </c>
      <c r="H103" s="218">
        <f>'Salary Record'!I946</f>
        <v>116</v>
      </c>
      <c r="I103" s="218">
        <f>'Salary Record'!I945</f>
        <v>28</v>
      </c>
      <c r="J103" s="234">
        <f>'Salary Record'!K946</f>
        <v>20714.285714285717</v>
      </c>
      <c r="K103" s="224">
        <f>'Salary Record'!K947</f>
        <v>60714.285714285717</v>
      </c>
      <c r="L103" s="220">
        <f>'Salary Record'!G945</f>
        <v>0</v>
      </c>
      <c r="M103" s="224">
        <f>'Salary Record'!G946</f>
        <v>0</v>
      </c>
      <c r="N103" s="222">
        <f>'Salary Record'!G947</f>
        <v>0</v>
      </c>
      <c r="O103" s="224">
        <f>'Salary Record'!G948</f>
        <v>0</v>
      </c>
      <c r="P103" s="222">
        <f>'Salary Record'!G949</f>
        <v>0</v>
      </c>
      <c r="Q103" s="220">
        <f>'Salary Record'!K949</f>
        <v>60714.285714285717</v>
      </c>
      <c r="R103" s="498" t="s">
        <v>280</v>
      </c>
      <c r="S103"/>
      <c r="T103"/>
      <c r="U103"/>
      <c r="V103"/>
      <c r="W103"/>
      <c r="X103"/>
      <c r="Y103"/>
      <c r="Z103"/>
    </row>
    <row r="104" spans="1:26" ht="21" x14ac:dyDescent="0.2">
      <c r="A104" s="504" t="s">
        <v>22</v>
      </c>
      <c r="B104" s="502"/>
      <c r="C104" s="27"/>
      <c r="D104" s="27"/>
      <c r="E104" s="28">
        <f>SUM(E99:E103)</f>
        <v>211500</v>
      </c>
      <c r="F104" s="27"/>
      <c r="G104" s="27"/>
      <c r="H104" s="27"/>
      <c r="I104" s="27"/>
      <c r="J104" s="28">
        <f>SUM(J99:J103)</f>
        <v>130125</v>
      </c>
      <c r="K104" s="28">
        <f>SUM(K99:K103)</f>
        <v>382125.00000000006</v>
      </c>
      <c r="L104" s="27"/>
      <c r="M104" s="27"/>
      <c r="N104" s="27"/>
      <c r="O104" s="27"/>
      <c r="P104" s="27"/>
      <c r="Q104" s="28">
        <f>SUM(Q99:Q103)</f>
        <v>380125.00000000006</v>
      </c>
      <c r="R104" s="498"/>
    </row>
    <row r="105" spans="1:26" s="198" customFormat="1" ht="16.5" customHeight="1" x14ac:dyDescent="0.2">
      <c r="A105" s="358"/>
      <c r="B105" s="29"/>
      <c r="C105" s="397"/>
      <c r="D105" s="377"/>
      <c r="E105" s="366"/>
      <c r="F105" s="366"/>
      <c r="G105" s="362"/>
      <c r="H105" s="366"/>
      <c r="I105" s="366"/>
      <c r="J105" s="362"/>
      <c r="K105" s="362"/>
      <c r="L105" s="365"/>
      <c r="M105" s="366"/>
      <c r="N105" s="367"/>
      <c r="O105" s="366"/>
      <c r="P105" s="367"/>
      <c r="Q105" s="365"/>
      <c r="R105" s="498"/>
      <c r="S105"/>
      <c r="T105"/>
      <c r="U105"/>
      <c r="V105"/>
      <c r="W105"/>
      <c r="X105"/>
      <c r="Y105"/>
      <c r="Z105"/>
    </row>
    <row r="106" spans="1:26" s="198" customFormat="1" ht="18.75" customHeight="1" x14ac:dyDescent="0.2">
      <c r="A106" s="510" t="s">
        <v>256</v>
      </c>
      <c r="B106" s="511"/>
      <c r="C106" s="511"/>
      <c r="D106" s="511"/>
      <c r="E106" s="511"/>
      <c r="F106" s="511"/>
      <c r="G106" s="511"/>
      <c r="H106" s="511"/>
      <c r="I106" s="511"/>
      <c r="J106" s="511"/>
      <c r="K106" s="511"/>
      <c r="L106" s="511"/>
      <c r="M106" s="511"/>
      <c r="N106" s="511"/>
      <c r="O106" s="511"/>
      <c r="P106" s="511"/>
      <c r="Q106" s="512"/>
      <c r="R106" s="498"/>
      <c r="S106"/>
      <c r="T106"/>
      <c r="U106"/>
      <c r="V106"/>
      <c r="W106"/>
      <c r="X106"/>
      <c r="Y106"/>
      <c r="Z106"/>
    </row>
    <row r="107" spans="1:26" s="198" customFormat="1" ht="15.75" customHeight="1" x14ac:dyDescent="0.2">
      <c r="A107" s="358">
        <v>1</v>
      </c>
      <c r="B107" s="486" t="str">
        <f>'Salary Record'!C912</f>
        <v>Syed Tauqeer Hussain</v>
      </c>
      <c r="C107" s="359"/>
      <c r="D107" s="360"/>
      <c r="E107" s="400">
        <f>'Salary Record'!K911</f>
        <v>70000</v>
      </c>
      <c r="F107" s="361">
        <f>'Salary Record'!C917</f>
        <v>0</v>
      </c>
      <c r="G107" s="362">
        <f>'Salary Record'!C918</f>
        <v>0</v>
      </c>
      <c r="H107" s="361">
        <f>'Salary Record'!I916</f>
        <v>0</v>
      </c>
      <c r="I107" s="361">
        <f>'Salary Record'!I915</f>
        <v>0</v>
      </c>
      <c r="J107" s="363">
        <f>'Salary Record'!K916</f>
        <v>0</v>
      </c>
      <c r="K107" s="366">
        <f>'Salary Record'!K917</f>
        <v>0</v>
      </c>
      <c r="L107" s="365">
        <f>'Salary Record'!G915</f>
        <v>0</v>
      </c>
      <c r="M107" s="366">
        <f>'Salary Record'!G916</f>
        <v>0</v>
      </c>
      <c r="N107" s="367">
        <f>'Salary Record'!G917</f>
        <v>0</v>
      </c>
      <c r="O107" s="366">
        <f>'Salary Record'!G918</f>
        <v>0</v>
      </c>
      <c r="P107" s="367">
        <f>'Salary Record'!G919</f>
        <v>0</v>
      </c>
      <c r="Q107" s="365">
        <f>'Salary Record'!K919</f>
        <v>0</v>
      </c>
      <c r="R107" s="498" t="s">
        <v>280</v>
      </c>
      <c r="S107"/>
      <c r="T107"/>
      <c r="U107"/>
      <c r="V107"/>
      <c r="W107"/>
      <c r="X107"/>
      <c r="Y107"/>
      <c r="Z107"/>
    </row>
    <row r="108" spans="1:26" ht="16.899999999999999" customHeight="1" x14ac:dyDescent="0.2">
      <c r="A108" s="358">
        <v>2</v>
      </c>
      <c r="B108" s="486" t="str">
        <f>'Salary Record'!C460</f>
        <v>Iftikhar</v>
      </c>
      <c r="C108" s="398"/>
      <c r="D108" s="399"/>
      <c r="E108" s="400">
        <f>'Salary Record'!K459</f>
        <v>45000</v>
      </c>
      <c r="F108" s="401">
        <f>'Salary Record'!C465</f>
        <v>0</v>
      </c>
      <c r="G108" s="402">
        <f>'Salary Record'!C466</f>
        <v>0</v>
      </c>
      <c r="H108" s="401">
        <f>'Salary Record'!I464</f>
        <v>32</v>
      </c>
      <c r="I108" s="400">
        <f>'Salary Record'!I463</f>
        <v>0</v>
      </c>
      <c r="J108" s="403">
        <f>'Salary Record'!K464</f>
        <v>6428.5714285714284</v>
      </c>
      <c r="K108" s="401">
        <f>'Salary Record'!K465</f>
        <v>6428.5714285714284</v>
      </c>
      <c r="L108" s="400">
        <f>'Salary Record'!G463</f>
        <v>0</v>
      </c>
      <c r="M108" s="400">
        <f>'Salary Record'!G464</f>
        <v>0</v>
      </c>
      <c r="N108" s="404">
        <f>'Salary Record'!G465</f>
        <v>0</v>
      </c>
      <c r="O108" s="400">
        <f>'Salary Record'!G466</f>
        <v>0</v>
      </c>
      <c r="P108" s="404">
        <f>'Salary Record'!G467</f>
        <v>0</v>
      </c>
      <c r="Q108" s="400">
        <f>'Salary Record'!K467</f>
        <v>6428.5714285714284</v>
      </c>
      <c r="R108" s="498" t="s">
        <v>280</v>
      </c>
    </row>
    <row r="109" spans="1:26" s="198" customFormat="1" ht="15" customHeight="1" x14ac:dyDescent="0.2">
      <c r="A109" s="358">
        <v>3</v>
      </c>
      <c r="B109" s="486" t="str">
        <f>'Salary Record'!C251</f>
        <v>Salman</v>
      </c>
      <c r="C109" s="369"/>
      <c r="D109" s="370"/>
      <c r="E109" s="400">
        <f>'Salary Record'!K250</f>
        <v>1200</v>
      </c>
      <c r="F109" s="372">
        <f>'Salary Record'!C256</f>
        <v>0</v>
      </c>
      <c r="G109" s="372">
        <f>'Salary Record'!C257</f>
        <v>0</v>
      </c>
      <c r="H109" s="372">
        <f>'Salary Record'!I255</f>
        <v>0</v>
      </c>
      <c r="I109" s="400">
        <f>'Salary Record'!I254</f>
        <v>27</v>
      </c>
      <c r="J109" s="373">
        <f>'Salary Record'!K255</f>
        <v>0</v>
      </c>
      <c r="K109" s="373">
        <f>'Salary Record'!K256</f>
        <v>32400</v>
      </c>
      <c r="L109" s="374">
        <f>'Salary Record'!G254</f>
        <v>0</v>
      </c>
      <c r="M109" s="371">
        <f>'Salary Record'!G255</f>
        <v>0</v>
      </c>
      <c r="N109" s="375">
        <f>'Salary Record'!G256</f>
        <v>0</v>
      </c>
      <c r="O109" s="371">
        <f>'Salary Record'!G257</f>
        <v>0</v>
      </c>
      <c r="P109" s="375">
        <f>'Salary Record'!G258</f>
        <v>0</v>
      </c>
      <c r="Q109" s="365">
        <f>'Salary Record'!K258</f>
        <v>32400</v>
      </c>
      <c r="R109" s="498" t="s">
        <v>280</v>
      </c>
      <c r="S109"/>
      <c r="T109"/>
      <c r="U109"/>
      <c r="V109"/>
      <c r="W109"/>
      <c r="X109"/>
      <c r="Y109"/>
      <c r="Z109"/>
    </row>
    <row r="110" spans="1:26" ht="16.899999999999999" customHeight="1" x14ac:dyDescent="0.2">
      <c r="A110" s="358">
        <v>4</v>
      </c>
      <c r="B110" s="486" t="str">
        <f>'Salary Record'!C266</f>
        <v>Shahzad</v>
      </c>
      <c r="C110" s="398"/>
      <c r="D110" s="399"/>
      <c r="E110" s="400">
        <f>'Salary Record'!K265</f>
        <v>1200</v>
      </c>
      <c r="F110" s="401">
        <f>'Salary Record'!C271</f>
        <v>0</v>
      </c>
      <c r="G110" s="402">
        <f>'Salary Record'!C272</f>
        <v>0</v>
      </c>
      <c r="H110" s="401">
        <f>'Salary Record'!I270</f>
        <v>0</v>
      </c>
      <c r="I110" s="400">
        <f>'Salary Record'!I269</f>
        <v>20</v>
      </c>
      <c r="J110" s="403">
        <f>'Salary Record'!K270</f>
        <v>0</v>
      </c>
      <c r="K110" s="401">
        <f>'Salary Record'!K271</f>
        <v>24000</v>
      </c>
      <c r="L110" s="400">
        <f>'Salary Record'!G269</f>
        <v>0</v>
      </c>
      <c r="M110" s="400">
        <f>'Salary Record'!G270</f>
        <v>0</v>
      </c>
      <c r="N110" s="404">
        <f>'Salary Record'!G271</f>
        <v>0</v>
      </c>
      <c r="O110" s="400">
        <f>'Salary Record'!G272</f>
        <v>0</v>
      </c>
      <c r="P110" s="404">
        <f>'Salary Record'!G273</f>
        <v>0</v>
      </c>
      <c r="Q110" s="400">
        <f>'Salary Record'!K273</f>
        <v>24000</v>
      </c>
      <c r="R110" s="498" t="s">
        <v>280</v>
      </c>
    </row>
    <row r="111" spans="1:26" ht="21" x14ac:dyDescent="0.2">
      <c r="A111" s="523" t="s">
        <v>22</v>
      </c>
      <c r="B111" s="524"/>
      <c r="C111" s="480"/>
      <c r="D111" s="480"/>
      <c r="E111" s="481">
        <f>SUM(E107:E110)</f>
        <v>117400</v>
      </c>
      <c r="F111" s="480"/>
      <c r="G111" s="480"/>
      <c r="H111" s="480"/>
      <c r="I111" s="480"/>
      <c r="J111" s="481">
        <f>SUM(J107:J108)</f>
        <v>6428.5714285714284</v>
      </c>
      <c r="K111" s="481">
        <f>SUM(K107:K108)</f>
        <v>6428.5714285714284</v>
      </c>
      <c r="L111" s="480"/>
      <c r="M111" s="480"/>
      <c r="N111" s="480"/>
      <c r="O111" s="480"/>
      <c r="P111" s="480"/>
      <c r="Q111" s="481">
        <f>SUM(Q107:Q110)</f>
        <v>62828.571428571428</v>
      </c>
      <c r="R111" s="498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498"/>
    </row>
    <row r="113" spans="1:26" s="198" customFormat="1" ht="16.5" customHeight="1" x14ac:dyDescent="0.2">
      <c r="A113" s="510" t="s">
        <v>257</v>
      </c>
      <c r="B113" s="511"/>
      <c r="C113" s="511"/>
      <c r="D113" s="511"/>
      <c r="E113" s="511"/>
      <c r="F113" s="511"/>
      <c r="G113" s="511"/>
      <c r="H113" s="511"/>
      <c r="I113" s="511"/>
      <c r="J113" s="511"/>
      <c r="K113" s="511"/>
      <c r="L113" s="511"/>
      <c r="M113" s="511"/>
      <c r="N113" s="511"/>
      <c r="O113" s="511"/>
      <c r="P113" s="511"/>
      <c r="Q113" s="512"/>
      <c r="R113" s="498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86" t="str">
        <f>'Salary Record'!C685</f>
        <v>Noman Ali Sheikh Ansari</v>
      </c>
      <c r="C114" s="359" t="s">
        <v>38</v>
      </c>
      <c r="D114" s="360">
        <f>SUM(Q29:Q116)</f>
        <v>4925605.8035714291</v>
      </c>
      <c r="E114" s="361">
        <f>'Salary Record'!K684</f>
        <v>70000</v>
      </c>
      <c r="F114" s="361">
        <f>'Salary Record'!C690</f>
        <v>0</v>
      </c>
      <c r="G114" s="362">
        <f>'Salary Record'!C691</f>
        <v>0</v>
      </c>
      <c r="H114" s="361">
        <f>'Salary Record'!I689</f>
        <v>0</v>
      </c>
      <c r="I114" s="361">
        <f>'Salary Record'!I688</f>
        <v>28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 t="str">
        <f>'Salary Record'!G690</f>
        <v/>
      </c>
      <c r="O114" s="366">
        <f>'Salary Record'!G691</f>
        <v>0</v>
      </c>
      <c r="P114" s="367" t="str">
        <f>'Salary Record'!G692</f>
        <v/>
      </c>
      <c r="Q114" s="400">
        <f>'Salary Record'!K692</f>
        <v>70000</v>
      </c>
      <c r="R114" s="498" t="s">
        <v>279</v>
      </c>
      <c r="S114"/>
      <c r="T114"/>
      <c r="U114"/>
      <c r="V114"/>
      <c r="W114"/>
      <c r="X114"/>
      <c r="Y114"/>
      <c r="Z114"/>
    </row>
    <row r="115" spans="1:26" s="198" customFormat="1" ht="16.149999999999999" customHeight="1" x14ac:dyDescent="0.2">
      <c r="A115" s="358">
        <v>2</v>
      </c>
      <c r="B115" s="486" t="s">
        <v>195</v>
      </c>
      <c r="C115" s="359"/>
      <c r="D115" s="360"/>
      <c r="E115" s="361">
        <f>'Salary Record'!K836</f>
        <v>40000</v>
      </c>
      <c r="F115" s="361">
        <f>'Salary Record'!C842</f>
        <v>0</v>
      </c>
      <c r="G115" s="362">
        <f>'Salary Record'!C843</f>
        <v>0</v>
      </c>
      <c r="H115" s="361">
        <f>'Salary Record'!I841</f>
        <v>0</v>
      </c>
      <c r="I115" s="361">
        <f>'Salary Record'!I840</f>
        <v>0</v>
      </c>
      <c r="J115" s="363">
        <f>'Salary Record'!K841</f>
        <v>0</v>
      </c>
      <c r="K115" s="366">
        <f>'Salary Record'!K842</f>
        <v>0</v>
      </c>
      <c r="L115" s="365">
        <f>'Salary Record'!G840</f>
        <v>0</v>
      </c>
      <c r="M115" s="366">
        <f>'Salary Record'!G841</f>
        <v>0</v>
      </c>
      <c r="N115" s="367">
        <f>'Salary Record'!G842</f>
        <v>0</v>
      </c>
      <c r="O115" s="366">
        <f>'Salary Record'!G843</f>
        <v>0</v>
      </c>
      <c r="P115" s="367">
        <f>'Salary Record'!G844</f>
        <v>0</v>
      </c>
      <c r="Q115" s="400">
        <f>'Salary Record'!K844</f>
        <v>0</v>
      </c>
      <c r="R115" s="498" t="s">
        <v>279</v>
      </c>
      <c r="S115"/>
      <c r="T115"/>
      <c r="U115"/>
      <c r="V115"/>
      <c r="W115"/>
      <c r="X115"/>
      <c r="Y115"/>
      <c r="Z115"/>
    </row>
    <row r="116" spans="1:26" ht="16.899999999999999" customHeight="1" x14ac:dyDescent="0.2">
      <c r="A116" s="504" t="s">
        <v>22</v>
      </c>
      <c r="B116" s="502"/>
      <c r="C116" s="27"/>
      <c r="D116" s="27"/>
      <c r="E116" s="28">
        <f>SUM(E114:E115)</f>
        <v>110000</v>
      </c>
      <c r="F116" s="27"/>
      <c r="G116" s="27"/>
      <c r="H116" s="27"/>
      <c r="I116" s="27"/>
      <c r="J116" s="481">
        <f>SUM(J112:J113)</f>
        <v>0</v>
      </c>
      <c r="K116" s="28">
        <f>SUM(K114:K115)</f>
        <v>70000</v>
      </c>
      <c r="L116" s="27"/>
      <c r="M116" s="27"/>
      <c r="N116" s="27"/>
      <c r="O116" s="27"/>
      <c r="P116" s="27"/>
      <c r="Q116" s="28">
        <f>SUM(Q114:Q115)</f>
        <v>70000</v>
      </c>
      <c r="R116" s="498"/>
    </row>
    <row r="117" spans="1:26" ht="21.75" customHeight="1" x14ac:dyDescent="0.2">
      <c r="A117" s="26"/>
      <c r="B117" s="69"/>
      <c r="C117" s="70"/>
      <c r="D117" s="70"/>
      <c r="E117" s="19"/>
      <c r="F117" s="70"/>
      <c r="G117" s="70"/>
      <c r="H117" s="70"/>
      <c r="I117" s="70"/>
      <c r="J117" s="19"/>
      <c r="K117" s="71"/>
      <c r="L117" s="27"/>
      <c r="M117" s="27"/>
      <c r="N117" s="27"/>
      <c r="O117" s="27"/>
      <c r="P117" s="27"/>
      <c r="Q117" s="72"/>
      <c r="R117" s="498"/>
      <c r="S117" s="468">
        <f>Q95+Q94+Q92+Q91+Q89+Q88+Q87+Q85+Q41</f>
        <v>315767.85714285716</v>
      </c>
    </row>
    <row r="118" spans="1:26" ht="21" customHeight="1" x14ac:dyDescent="0.2">
      <c r="A118" s="505" t="s">
        <v>41</v>
      </c>
      <c r="B118" s="501"/>
      <c r="C118" s="73"/>
      <c r="D118" s="73"/>
      <c r="E118" s="352">
        <f>E116+E111+E96+E67+E57+E48+E37+E29+E21</f>
        <v>3070900</v>
      </c>
      <c r="F118" s="73"/>
      <c r="G118" s="73"/>
      <c r="H118" s="73"/>
      <c r="I118" s="73"/>
      <c r="J118" s="352">
        <f>J116+J111+J96+J67+J57+J48+J37+J29+J21</f>
        <v>405140.625</v>
      </c>
      <c r="K118" s="74"/>
      <c r="L118" s="75">
        <f>SUM(L4:L116)</f>
        <v>878592</v>
      </c>
      <c r="M118" s="75">
        <f>SUM(M4:M116)</f>
        <v>131000</v>
      </c>
      <c r="N118" s="75">
        <f>SUM(N4:N116)</f>
        <v>1009592</v>
      </c>
      <c r="O118" s="75">
        <f>SUM(O4:O116)</f>
        <v>154000</v>
      </c>
      <c r="P118" s="75">
        <f>SUM(P4:P116)</f>
        <v>855592</v>
      </c>
      <c r="Q118" s="352">
        <f>Q116+Q111+Q96+Q67+Q57+Q48+Q37+Q29+Q21+Q104</f>
        <v>2886165.625</v>
      </c>
    </row>
    <row r="119" spans="1:26" ht="12.75" customHeight="1" x14ac:dyDescent="0.2">
      <c r="A119" s="77"/>
      <c r="F119" s="9"/>
      <c r="G119" s="80"/>
      <c r="H119" s="9"/>
      <c r="I119" s="9"/>
    </row>
    <row r="120" spans="1:26" ht="12.75" customHeight="1" x14ac:dyDescent="0.2">
      <c r="A120" s="77"/>
      <c r="F120" s="9"/>
      <c r="G120" s="80"/>
      <c r="H120" s="9"/>
      <c r="I120" s="9"/>
    </row>
    <row r="121" spans="1:26" ht="18" x14ac:dyDescent="0.25">
      <c r="A121" s="77"/>
      <c r="F121" s="9"/>
      <c r="G121" s="80"/>
      <c r="H121" s="9"/>
      <c r="I121" s="9"/>
      <c r="N121" s="528" t="s">
        <v>258</v>
      </c>
      <c r="O121" s="528"/>
      <c r="P121" s="528"/>
      <c r="Q121" s="492">
        <f>Q29</f>
        <v>181752.23214285713</v>
      </c>
    </row>
    <row r="122" spans="1:26" ht="18" x14ac:dyDescent="0.25">
      <c r="A122" s="77"/>
      <c r="F122" s="9"/>
      <c r="G122" s="80"/>
      <c r="H122" s="9"/>
      <c r="I122" s="9"/>
      <c r="N122" s="528" t="s">
        <v>271</v>
      </c>
      <c r="O122" s="528"/>
      <c r="P122" s="528"/>
      <c r="Q122" s="492">
        <f>Q104</f>
        <v>380125.00000000006</v>
      </c>
    </row>
    <row r="123" spans="1:26" ht="18" x14ac:dyDescent="0.25">
      <c r="A123" s="77"/>
      <c r="F123" s="9"/>
      <c r="G123" s="80"/>
      <c r="H123" s="9"/>
      <c r="I123" s="9"/>
      <c r="N123" s="528" t="s">
        <v>259</v>
      </c>
      <c r="O123" s="528"/>
      <c r="P123" s="528"/>
      <c r="Q123" s="492">
        <f>Q111</f>
        <v>62828.571428571428</v>
      </c>
      <c r="S123" s="466"/>
    </row>
    <row r="124" spans="1:26" ht="18" x14ac:dyDescent="0.25">
      <c r="A124" s="77"/>
      <c r="F124" s="9"/>
      <c r="G124" s="80"/>
      <c r="H124" s="9"/>
      <c r="I124" s="9"/>
      <c r="N124" s="528" t="s">
        <v>270</v>
      </c>
      <c r="O124" s="528"/>
      <c r="P124" s="528"/>
      <c r="Q124" s="492">
        <f>Q71</f>
        <v>104999.99999999999</v>
      </c>
    </row>
    <row r="125" spans="1:26" ht="18" x14ac:dyDescent="0.25">
      <c r="A125" s="77"/>
      <c r="F125" s="9"/>
      <c r="G125" s="80"/>
      <c r="H125" s="9"/>
      <c r="I125" s="9"/>
      <c r="N125" s="528" t="s">
        <v>272</v>
      </c>
      <c r="O125" s="528"/>
      <c r="P125" s="528"/>
      <c r="Q125" s="492">
        <f>Q72</f>
        <v>0</v>
      </c>
    </row>
    <row r="126" spans="1:26" s="489" customFormat="1" ht="18" x14ac:dyDescent="0.25">
      <c r="A126" s="77"/>
      <c r="F126" s="9"/>
      <c r="G126" s="80"/>
      <c r="H126" s="9"/>
      <c r="I126" s="9"/>
      <c r="N126" s="529" t="s">
        <v>276</v>
      </c>
      <c r="O126" s="530"/>
      <c r="P126" s="531"/>
      <c r="Q126" s="492">
        <v>187000</v>
      </c>
      <c r="R126" s="458"/>
    </row>
    <row r="127" spans="1:26" ht="18" x14ac:dyDescent="0.25">
      <c r="A127" s="77"/>
      <c r="F127" s="9"/>
      <c r="G127" s="80"/>
      <c r="H127" s="9"/>
      <c r="I127" s="9"/>
      <c r="N127" s="525" t="s">
        <v>45</v>
      </c>
      <c r="O127" s="526"/>
      <c r="P127" s="527"/>
      <c r="Q127" s="492">
        <f>SUM(Q121:Q126)</f>
        <v>916705.80357142864</v>
      </c>
      <c r="R127" s="499">
        <f>SUMIF(R1:R117,"Online",Q1:Q117)</f>
        <v>916705.80357142864</v>
      </c>
    </row>
    <row r="128" spans="1:26" ht="12.75" x14ac:dyDescent="0.2">
      <c r="A128" s="77"/>
      <c r="F128" s="9"/>
      <c r="G128" s="80"/>
      <c r="H128" s="9"/>
      <c r="I128" s="9"/>
      <c r="N128" s="489"/>
      <c r="O128" s="489"/>
      <c r="P128" s="489"/>
      <c r="Q128" s="466"/>
    </row>
    <row r="129" spans="1:26" ht="14.25" x14ac:dyDescent="0.2">
      <c r="A129" s="77"/>
      <c r="F129" s="9"/>
      <c r="G129" s="80"/>
      <c r="H129" s="9"/>
      <c r="I129" s="9"/>
      <c r="P129" s="494" t="s">
        <v>277</v>
      </c>
      <c r="Q129" s="495">
        <f>SUMIF(R1:R117,"Paid",Q1:Q117)</f>
        <v>0</v>
      </c>
      <c r="S129" s="458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P130" s="496"/>
      <c r="Q130" s="496"/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497" t="s">
        <v>278</v>
      </c>
      <c r="Q131" s="495">
        <f>Q118-Q127-Q129</f>
        <v>1969459.8214285714</v>
      </c>
      <c r="R131" s="499">
        <f>SUMIF(R1:R117,"Not Paid",Q1:Q117)</f>
        <v>1969459.8214285718</v>
      </c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ht="12.75" customHeight="1" x14ac:dyDescent="0.2">
      <c r="A133" s="77"/>
      <c r="B133" s="81"/>
      <c r="C133" s="81"/>
      <c r="D133" s="81"/>
      <c r="E133" s="9"/>
      <c r="F133" s="9"/>
      <c r="G133" s="80"/>
      <c r="H133" s="9"/>
      <c r="I133" s="9"/>
      <c r="J133" s="9"/>
      <c r="K133" s="9"/>
      <c r="L133" s="9"/>
      <c r="M133" s="9"/>
      <c r="N133" s="82"/>
      <c r="O133" s="9"/>
      <c r="P133" s="82"/>
    </row>
    <row r="134" spans="1:26" s="198" customFormat="1" ht="16.149999999999999" customHeight="1" x14ac:dyDescent="0.2">
      <c r="A134" s="358">
        <v>3</v>
      </c>
      <c r="B134" s="472" t="s">
        <v>250</v>
      </c>
      <c r="C134" s="359"/>
      <c r="D134" s="360"/>
      <c r="E134" s="361">
        <v>36000</v>
      </c>
      <c r="F134" s="361">
        <v>9</v>
      </c>
      <c r="G134" s="362">
        <v>21</v>
      </c>
      <c r="H134" s="361"/>
      <c r="I134" s="361"/>
      <c r="J134" s="363"/>
      <c r="K134" s="366"/>
      <c r="L134" s="365"/>
      <c r="M134" s="366"/>
      <c r="N134" s="367"/>
      <c r="O134" s="366"/>
      <c r="P134" s="367"/>
      <c r="Q134" s="400">
        <v>10800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358">
        <v>3</v>
      </c>
      <c r="B135" s="485">
        <f>'Salary Record'!C1123</f>
        <v>0</v>
      </c>
      <c r="C135" s="368"/>
      <c r="D135" s="367"/>
      <c r="E135" s="366">
        <f>'Salary Record'!K1122</f>
        <v>0</v>
      </c>
      <c r="F135" s="366">
        <f>'Salary Record'!C1128</f>
        <v>0</v>
      </c>
      <c r="G135" s="362">
        <f>'Salary Record'!C1129</f>
        <v>0</v>
      </c>
      <c r="H135" s="366">
        <f>'Salary Record'!I1127</f>
        <v>0</v>
      </c>
      <c r="I135" s="366">
        <f>'Salary Record'!I1126</f>
        <v>28</v>
      </c>
      <c r="J135" s="364">
        <f>'Salary Record'!K1127</f>
        <v>0</v>
      </c>
      <c r="K135" s="364">
        <f>'Salary Record'!K1128</f>
        <v>0</v>
      </c>
      <c r="L135" s="365">
        <f>'Salary Record'!G1126</f>
        <v>0</v>
      </c>
      <c r="M135" s="366">
        <f>'Salary Record'!G1127</f>
        <v>0</v>
      </c>
      <c r="N135" s="367">
        <f>'Salary Record'!G1128</f>
        <v>0</v>
      </c>
      <c r="O135" s="366">
        <f>'Salary Record'!G1129</f>
        <v>0</v>
      </c>
      <c r="P135" s="367">
        <f>'Salary Record'!G1130</f>
        <v>0</v>
      </c>
      <c r="Q135" s="365">
        <f>'Salary Record'!K1130</f>
        <v>0</v>
      </c>
      <c r="R135" s="458"/>
      <c r="S135"/>
      <c r="T135"/>
      <c r="U135"/>
      <c r="V135"/>
      <c r="W135"/>
      <c r="X135"/>
      <c r="Y135"/>
      <c r="Z135"/>
    </row>
    <row r="136" spans="1:26" s="198" customFormat="1" ht="16.149999999999999" customHeight="1" x14ac:dyDescent="0.2">
      <c r="A136" s="358">
        <v>3</v>
      </c>
      <c r="B136" s="486" t="s">
        <v>251</v>
      </c>
      <c r="C136" s="359"/>
      <c r="D136" s="360"/>
      <c r="E136" s="361">
        <f>'Salary Record'!K1137</f>
        <v>0</v>
      </c>
      <c r="F136" s="361">
        <f>'Salary Record'!C1143</f>
        <v>0</v>
      </c>
      <c r="G136" s="362">
        <v>7</v>
      </c>
      <c r="H136" s="361">
        <f>'Salary Record'!I1142</f>
        <v>0</v>
      </c>
      <c r="I136" s="361">
        <f>'Salary Record'!I1141</f>
        <v>0</v>
      </c>
      <c r="J136" s="363">
        <f>'Salary Record'!K1142</f>
        <v>0</v>
      </c>
      <c r="K136" s="366">
        <f>'Salary Record'!K1143</f>
        <v>0</v>
      </c>
      <c r="L136" s="365">
        <f>'Salary Record'!G1141</f>
        <v>0</v>
      </c>
      <c r="M136" s="366">
        <f>'Salary Record'!G1142</f>
        <v>0</v>
      </c>
      <c r="N136" s="367">
        <f>'Salary Record'!G1143</f>
        <v>0</v>
      </c>
      <c r="O136" s="366">
        <f>'Salary Record'!G1144</f>
        <v>0</v>
      </c>
      <c r="P136" s="367">
        <f>'Salary Record'!G1145</f>
        <v>0</v>
      </c>
      <c r="Q136" s="400">
        <f>'Salary Record'!K1145</f>
        <v>0</v>
      </c>
      <c r="R136" s="458"/>
      <c r="S136"/>
      <c r="T136"/>
      <c r="U136"/>
      <c r="V136"/>
      <c r="W136"/>
      <c r="X136"/>
      <c r="Y136"/>
      <c r="Z136"/>
    </row>
    <row r="137" spans="1:26" s="198" customFormat="1" ht="15" customHeight="1" x14ac:dyDescent="0.2">
      <c r="A137" s="216">
        <v>6</v>
      </c>
      <c r="B137" s="490">
        <f>'Salary Record'!C1153</f>
        <v>0</v>
      </c>
      <c r="C137" s="227"/>
      <c r="D137" s="228"/>
      <c r="E137" s="196">
        <f>'Salary Record'!K1152</f>
        <v>0</v>
      </c>
      <c r="F137" s="196">
        <f>'Salary Record'!C1158</f>
        <v>0</v>
      </c>
      <c r="G137" s="193">
        <f>'Salary Record'!C1159</f>
        <v>0</v>
      </c>
      <c r="H137" s="196">
        <f>'Salary Record'!I1157</f>
        <v>2</v>
      </c>
      <c r="I137" s="196">
        <f>'Salary Record'!I1156</f>
        <v>13</v>
      </c>
      <c r="J137" s="194">
        <f>'Salary Record'!K1157</f>
        <v>0</v>
      </c>
      <c r="K137" s="196">
        <f>'Salary Record'!K1158</f>
        <v>0</v>
      </c>
      <c r="L137" s="195">
        <f>'Salary Record'!G1156</f>
        <v>0</v>
      </c>
      <c r="M137" s="196">
        <f>'Salary Record'!G1157</f>
        <v>0</v>
      </c>
      <c r="N137" s="197">
        <f>'Salary Record'!G1158</f>
        <v>0</v>
      </c>
      <c r="O137" s="196">
        <f>'Salary Record'!G1159</f>
        <v>0</v>
      </c>
      <c r="P137" s="197">
        <f>'Salary Record'!G1160</f>
        <v>0</v>
      </c>
      <c r="Q137" s="195">
        <f>'Salary Record'!K1160</f>
        <v>0</v>
      </c>
      <c r="R137" s="458"/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216">
        <v>8</v>
      </c>
      <c r="B138" s="490">
        <f>'Salary Record'!C1168</f>
        <v>0</v>
      </c>
      <c r="C138" s="191"/>
      <c r="D138" s="192"/>
      <c r="E138" s="193">
        <f>'Salary Record'!K1167</f>
        <v>0</v>
      </c>
      <c r="F138" s="193">
        <f>'Salary Record'!C1173</f>
        <v>0</v>
      </c>
      <c r="G138" s="193">
        <f>'Salary Record'!C1174</f>
        <v>0</v>
      </c>
      <c r="H138" s="193">
        <f>'Salary Record'!I1172</f>
        <v>0</v>
      </c>
      <c r="I138" s="193">
        <f>'Salary Record'!I1171</f>
        <v>10</v>
      </c>
      <c r="J138" s="194">
        <f>'Salary Record'!K1172</f>
        <v>0</v>
      </c>
      <c r="K138" s="194">
        <f>'Salary Record'!K1173</f>
        <v>0</v>
      </c>
      <c r="L138" s="195">
        <f>'Salary Record'!G1171</f>
        <v>0</v>
      </c>
      <c r="M138" s="196">
        <f>'Salary Record'!G1172</f>
        <v>0</v>
      </c>
      <c r="N138" s="197">
        <f>'Salary Record'!G1173</f>
        <v>0</v>
      </c>
      <c r="O138" s="196">
        <f>'Salary Record'!G1174</f>
        <v>0</v>
      </c>
      <c r="P138" s="197">
        <f>'Salary Record'!G1175</f>
        <v>0</v>
      </c>
      <c r="Q138" s="195">
        <f>'Salary Record'!K1175</f>
        <v>0</v>
      </c>
      <c r="R138" s="458"/>
      <c r="S138"/>
      <c r="T138"/>
      <c r="U138"/>
      <c r="V138"/>
      <c r="W138"/>
      <c r="X138"/>
      <c r="Y138"/>
      <c r="Z138"/>
    </row>
    <row r="139" spans="1:26" s="198" customFormat="1" ht="16.149999999999999" customHeight="1" x14ac:dyDescent="0.2">
      <c r="A139" s="17">
        <v>7</v>
      </c>
      <c r="B139" s="493" t="str">
        <f>'Salary Record'!C1183</f>
        <v>Salman Ali Bhatti</v>
      </c>
      <c r="C139" s="232"/>
      <c r="D139" s="233"/>
      <c r="E139" s="218">
        <f>'Salary Record'!K1182</f>
        <v>0</v>
      </c>
      <c r="F139" s="218">
        <f>'Salary Record'!C1188</f>
        <v>0</v>
      </c>
      <c r="G139" s="219">
        <f>'Salary Record'!C1189</f>
        <v>0</v>
      </c>
      <c r="H139" s="218">
        <f>'Salary Record'!I1187</f>
        <v>0</v>
      </c>
      <c r="I139" s="218">
        <f>'Salary Record'!I1186</f>
        <v>0</v>
      </c>
      <c r="J139" s="234">
        <f>'Salary Record'!K1187</f>
        <v>0</v>
      </c>
      <c r="K139" s="224">
        <f>'Salary Record'!K1188</f>
        <v>0</v>
      </c>
      <c r="L139" s="220">
        <f>'Salary Record'!G1186</f>
        <v>0</v>
      </c>
      <c r="M139" s="224">
        <f>'Salary Record'!G1187</f>
        <v>0</v>
      </c>
      <c r="N139" s="222">
        <f>'Salary Record'!G1188</f>
        <v>0</v>
      </c>
      <c r="O139" s="224">
        <f>'Salary Record'!G1189</f>
        <v>0</v>
      </c>
      <c r="P139" s="222">
        <f>'Salary Record'!G1190</f>
        <v>0</v>
      </c>
      <c r="Q139" s="220">
        <f>'Salary Record'!K1190</f>
        <v>0</v>
      </c>
      <c r="R139" s="498"/>
      <c r="S139"/>
      <c r="T139"/>
      <c r="U139"/>
      <c r="V139"/>
      <c r="W139"/>
      <c r="X139"/>
      <c r="Y139"/>
      <c r="Z139"/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8" xr:uid="{00000000-0009-0000-0000-000000000000}"/>
  <mergeCells count="33">
    <mergeCell ref="N127:P127"/>
    <mergeCell ref="N121:P121"/>
    <mergeCell ref="N122:P122"/>
    <mergeCell ref="N123:P123"/>
    <mergeCell ref="N124:P124"/>
    <mergeCell ref="N125:P125"/>
    <mergeCell ref="N126:P126"/>
    <mergeCell ref="A98:Q98"/>
    <mergeCell ref="A104:B104"/>
    <mergeCell ref="A106:Q106"/>
    <mergeCell ref="A111:B111"/>
    <mergeCell ref="A113:Q113"/>
    <mergeCell ref="A1:M2"/>
    <mergeCell ref="N1:O2"/>
    <mergeCell ref="P1:P2"/>
    <mergeCell ref="A6:Q6"/>
    <mergeCell ref="A11:B11"/>
    <mergeCell ref="A13:Q13"/>
    <mergeCell ref="A23:Q23"/>
    <mergeCell ref="A67:B67"/>
    <mergeCell ref="A116:B116"/>
    <mergeCell ref="A118:B118"/>
    <mergeCell ref="A31:Q31"/>
    <mergeCell ref="A39:Q39"/>
    <mergeCell ref="A50:Q50"/>
    <mergeCell ref="A96:B96"/>
    <mergeCell ref="A60:Q60"/>
    <mergeCell ref="A69:Q69"/>
    <mergeCell ref="A21:B21"/>
    <mergeCell ref="A29:B29"/>
    <mergeCell ref="A37:B37"/>
    <mergeCell ref="A48:B48"/>
    <mergeCell ref="A57:B57"/>
  </mergeCells>
  <conditionalFormatting sqref="R14:R244">
    <cfRule type="cellIs" dxfId="4" priority="8" operator="equal">
      <formula>"Paid"</formula>
    </cfRule>
  </conditionalFormatting>
  <conditionalFormatting sqref="R14:R244">
    <cfRule type="cellIs" dxfId="3" priority="7" operator="equal">
      <formula>"Not Paid"</formula>
    </cfRule>
  </conditionalFormatting>
  <conditionalFormatting sqref="R139">
    <cfRule type="cellIs" dxfId="2" priority="3" operator="equal">
      <formula>"Online"</formula>
    </cfRule>
  </conditionalFormatting>
  <conditionalFormatting sqref="R20:R117">
    <cfRule type="cellIs" dxfId="1" priority="2" operator="equal">
      <formula>"Online"</formula>
    </cfRule>
  </conditionalFormatting>
  <conditionalFormatting sqref="R14:R19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8" max="16" man="1"/>
    <brk id="67" max="16" man="1"/>
    <brk id="96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67"/>
  <sheetViews>
    <sheetView view="pageBreakPreview" topLeftCell="A1183" zoomScale="93" zoomScaleNormal="92" zoomScaleSheetLayoutView="93" workbookViewId="0">
      <selection activeCell="X897" sqref="X897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79" t="s">
        <v>46</v>
      </c>
      <c r="D1" s="552"/>
      <c r="E1" s="552"/>
      <c r="F1" s="552"/>
      <c r="G1" s="552"/>
      <c r="H1" s="552"/>
      <c r="I1" s="552"/>
      <c r="J1" s="84" t="s">
        <v>281</v>
      </c>
      <c r="K1" s="85">
        <v>2024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28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153+K93+K138+K108+K168+K228+K183+K243+K123+K258+K287+K302+K317+K332+K995+K362+K377+K392+K407+K452+K964+K467+K482+K497+K512+K542+K557+K347+K587+K1160+K602+K617+K632+K647+K198+K662+K1130+K692+K1175+K437+K708+K422+K723+K768+K783+K979+K798+K813+K949+K829+K677+K738+K844+K753+K1115+K1190+K1040+K919+K213+K1055+K572+K1025+K889+K527+K1070+K1085+K1100+K934+K1010+K904+K273+K1145+K874+28000</f>
        <v>2886165.6249999995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2886165.6249999995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74" t="s">
        <v>50</v>
      </c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6"/>
      <c r="M7" s="94"/>
      <c r="N7" s="95"/>
      <c r="O7" s="546" t="s">
        <v>51</v>
      </c>
      <c r="P7" s="547"/>
      <c r="Q7" s="547"/>
      <c r="R7" s="548"/>
      <c r="S7" s="96"/>
      <c r="T7" s="546" t="s">
        <v>52</v>
      </c>
      <c r="U7" s="547"/>
      <c r="V7" s="547"/>
      <c r="W7" s="547"/>
      <c r="X7" s="547"/>
      <c r="Y7" s="548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77" t="s">
        <v>201</v>
      </c>
      <c r="D8" s="552"/>
      <c r="E8" s="552"/>
      <c r="F8" s="552"/>
      <c r="G8" s="99" t="str">
        <f>$J$1</f>
        <v>February</v>
      </c>
      <c r="H8" s="578">
        <f>$K$1</f>
        <v>2024</v>
      </c>
      <c r="I8" s="552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</f>
        <v>75000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28</v>
      </c>
      <c r="Q10" s="111">
        <v>0</v>
      </c>
      <c r="R10" s="111">
        <f t="shared" ref="R10:R20" si="0">R9-Q10</f>
        <v>14</v>
      </c>
      <c r="S10" s="92"/>
      <c r="T10" s="111" t="s">
        <v>62</v>
      </c>
      <c r="U10" s="117">
        <f>IF($J$1="February",Y9,"")</f>
        <v>0</v>
      </c>
      <c r="V10" s="113"/>
      <c r="W10" s="117">
        <f t="shared" ref="W10:W20" si="1">IF(U10="","",U10+V10)</f>
        <v>0</v>
      </c>
      <c r="X10" s="113"/>
      <c r="Y10" s="117">
        <f t="shared" ref="Y10:Y20" si="2">IF(W10="","",W10-X10)</f>
        <v>0</v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73" t="s">
        <v>52</v>
      </c>
      <c r="G11" s="502"/>
      <c r="H11" s="85"/>
      <c r="I11" s="573" t="s">
        <v>64</v>
      </c>
      <c r="J11" s="501"/>
      <c r="K11" s="502"/>
      <c r="L11" s="121"/>
      <c r="M11" s="93"/>
      <c r="N11" s="110"/>
      <c r="O11" s="111" t="s">
        <v>65</v>
      </c>
      <c r="P11" s="111"/>
      <c r="Q11" s="111"/>
      <c r="R11" s="111">
        <f t="shared" si="0"/>
        <v>14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14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0" t="s">
        <v>51</v>
      </c>
      <c r="C13" s="502"/>
      <c r="D13" s="85"/>
      <c r="E13" s="85"/>
      <c r="F13" s="124" t="s">
        <v>67</v>
      </c>
      <c r="G13" s="125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122"/>
      <c r="I13" s="126">
        <f>K2</f>
        <v>28</v>
      </c>
      <c r="J13" s="127" t="s">
        <v>68</v>
      </c>
      <c r="K13" s="128">
        <f>K9/$K$2*I13</f>
        <v>75000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14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14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28</v>
      </c>
      <c r="D15" s="85"/>
      <c r="E15" s="85"/>
      <c r="F15" s="124" t="s">
        <v>71</v>
      </c>
      <c r="G15" s="125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122"/>
      <c r="I15" s="532" t="s">
        <v>72</v>
      </c>
      <c r="J15" s="502"/>
      <c r="K15" s="125">
        <f>K13+K14</f>
        <v>75000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14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32" t="s">
        <v>74</v>
      </c>
      <c r="J16" s="502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14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14</v>
      </c>
      <c r="D17" s="85"/>
      <c r="E17" s="85"/>
      <c r="F17" s="124" t="s">
        <v>77</v>
      </c>
      <c r="G17" s="125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85"/>
      <c r="I17" s="573" t="s">
        <v>13</v>
      </c>
      <c r="J17" s="502"/>
      <c r="K17" s="28">
        <f>K15-K16</f>
        <v>75000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14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51"/>
      <c r="J18" s="552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14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51"/>
      <c r="J19" s="551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14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14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74" t="s">
        <v>50</v>
      </c>
      <c r="B22" s="575"/>
      <c r="C22" s="575"/>
      <c r="D22" s="575"/>
      <c r="E22" s="575"/>
      <c r="F22" s="575"/>
      <c r="G22" s="575"/>
      <c r="H22" s="575"/>
      <c r="I22" s="575"/>
      <c r="J22" s="575"/>
      <c r="K22" s="575"/>
      <c r="L22" s="576"/>
      <c r="M22" s="94"/>
      <c r="N22" s="116"/>
      <c r="O22" s="580" t="s">
        <v>51</v>
      </c>
      <c r="P22" s="501"/>
      <c r="Q22" s="501"/>
      <c r="R22" s="502"/>
      <c r="S22" s="92"/>
      <c r="T22" s="580" t="s">
        <v>52</v>
      </c>
      <c r="U22" s="501"/>
      <c r="V22" s="501"/>
      <c r="W22" s="501"/>
      <c r="X22" s="501"/>
      <c r="Y22" s="502"/>
      <c r="Z22" s="138"/>
      <c r="AA22" s="94"/>
      <c r="AB22" s="93"/>
      <c r="AC22" s="93"/>
    </row>
    <row r="23" spans="1:29" ht="22.5" x14ac:dyDescent="0.2">
      <c r="A23" s="98"/>
      <c r="B23" s="85"/>
      <c r="C23" s="577" t="s">
        <v>82</v>
      </c>
      <c r="D23" s="552"/>
      <c r="E23" s="552"/>
      <c r="F23" s="552"/>
      <c r="G23" s="99" t="str">
        <f>$J$1</f>
        <v>February</v>
      </c>
      <c r="H23" s="578">
        <f>$K$1</f>
        <v>2024</v>
      </c>
      <c r="I23" s="552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198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73" t="s">
        <v>52</v>
      </c>
      <c r="G26" s="502"/>
      <c r="H26" s="85"/>
      <c r="I26" s="573" t="s">
        <v>64</v>
      </c>
      <c r="J26" s="501"/>
      <c r="K26" s="502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0" t="s">
        <v>51</v>
      </c>
      <c r="C28" s="502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32" t="s">
        <v>72</v>
      </c>
      <c r="J30" s="502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32" t="s">
        <v>74</v>
      </c>
      <c r="J31" s="502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73" t="s">
        <v>13</v>
      </c>
      <c r="J32" s="502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74" t="s">
        <v>50</v>
      </c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6"/>
      <c r="M37" s="94"/>
      <c r="N37" s="95"/>
      <c r="O37" s="546" t="s">
        <v>51</v>
      </c>
      <c r="P37" s="547"/>
      <c r="Q37" s="547"/>
      <c r="R37" s="548"/>
      <c r="S37" s="96"/>
      <c r="T37" s="546" t="s">
        <v>52</v>
      </c>
      <c r="U37" s="547"/>
      <c r="V37" s="547"/>
      <c r="W37" s="547"/>
      <c r="X37" s="547"/>
      <c r="Y37" s="548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77" t="s">
        <v>83</v>
      </c>
      <c r="D38" s="552"/>
      <c r="E38" s="552"/>
      <c r="F38" s="552"/>
      <c r="G38" s="99" t="str">
        <f>$J$1</f>
        <v>February</v>
      </c>
      <c r="H38" s="578">
        <f>$K$1</f>
        <v>2024</v>
      </c>
      <c r="I38" s="552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2000</v>
      </c>
      <c r="Y40" s="117">
        <f t="shared" ref="Y40:Y50" si="10">IF(W40="","",W40-X40)</f>
        <v>6000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73" t="s">
        <v>52</v>
      </c>
      <c r="G41" s="502"/>
      <c r="H41" s="85"/>
      <c r="I41" s="573" t="s">
        <v>64</v>
      </c>
      <c r="J41" s="501"/>
      <c r="K41" s="502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/>
      <c r="V41" s="113"/>
      <c r="W41" s="113">
        <f t="shared" si="8"/>
        <v>0</v>
      </c>
      <c r="X41" s="113"/>
      <c r="Y41" s="117">
        <f t="shared" si="10"/>
        <v>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50" t="s">
        <v>51</v>
      </c>
      <c r="C43" s="502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122"/>
      <c r="I43" s="126">
        <f>IF(C47&gt;=C46,$K$2,C45-C46+C47)</f>
        <v>28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22"/>
      <c r="I45" s="532" t="s">
        <v>72</v>
      </c>
      <c r="J45" s="502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2000</v>
      </c>
      <c r="H46" s="122"/>
      <c r="I46" s="532" t="s">
        <v>74</v>
      </c>
      <c r="J46" s="502"/>
      <c r="K46" s="125">
        <f>G46</f>
        <v>2000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85"/>
      <c r="I47" s="573" t="s">
        <v>13</v>
      </c>
      <c r="J47" s="502"/>
      <c r="K47" s="28">
        <f>K45-K46</f>
        <v>21000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51"/>
      <c r="J48" s="552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51"/>
      <c r="J49" s="551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37" t="s">
        <v>50</v>
      </c>
      <c r="B53" s="538"/>
      <c r="C53" s="538"/>
      <c r="D53" s="538"/>
      <c r="E53" s="538"/>
      <c r="F53" s="538"/>
      <c r="G53" s="538"/>
      <c r="H53" s="538"/>
      <c r="I53" s="538"/>
      <c r="J53" s="538"/>
      <c r="K53" s="538"/>
      <c r="L53" s="539"/>
      <c r="M53" s="94"/>
      <c r="N53" s="95"/>
      <c r="O53" s="546" t="s">
        <v>51</v>
      </c>
      <c r="P53" s="547"/>
      <c r="Q53" s="547"/>
      <c r="R53" s="548"/>
      <c r="S53" s="96"/>
      <c r="T53" s="546" t="s">
        <v>52</v>
      </c>
      <c r="U53" s="547"/>
      <c r="V53" s="547"/>
      <c r="W53" s="547"/>
      <c r="X53" s="547"/>
      <c r="Y53" s="548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68" t="s">
        <v>240</v>
      </c>
      <c r="D54" s="569"/>
      <c r="E54" s="569"/>
      <c r="F54" s="569"/>
      <c r="G54" s="433" t="str">
        <f>$J$1</f>
        <v>February</v>
      </c>
      <c r="H54" s="570">
        <f>$K$1</f>
        <v>2024</v>
      </c>
      <c r="I54" s="569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241</v>
      </c>
      <c r="D56" s="354"/>
      <c r="E56" s="354"/>
      <c r="F56" s="354" t="s">
        <v>223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/>
      <c r="Q56" s="111"/>
      <c r="R56" s="111">
        <f t="shared" ref="R56:R66" si="12">R55-Q56</f>
        <v>14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5000</v>
      </c>
      <c r="Y56" s="117">
        <f t="shared" ref="Y56:Y66" si="14">IF(W56="","",W56-X56)</f>
        <v>0</v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43" t="s">
        <v>52</v>
      </c>
      <c r="G57" s="544"/>
      <c r="H57" s="354"/>
      <c r="I57" s="543" t="s">
        <v>64</v>
      </c>
      <c r="J57" s="545"/>
      <c r="K57" s="544"/>
      <c r="L57" s="416"/>
      <c r="M57" s="93"/>
      <c r="N57" s="110"/>
      <c r="O57" s="111" t="s">
        <v>65</v>
      </c>
      <c r="P57" s="111"/>
      <c r="Q57" s="111"/>
      <c r="R57" s="111">
        <f t="shared" si="12"/>
        <v>14</v>
      </c>
      <c r="S57" s="92"/>
      <c r="T57" s="111" t="s">
        <v>65</v>
      </c>
      <c r="U57" s="117"/>
      <c r="V57" s="113"/>
      <c r="W57" s="117" t="str">
        <f t="shared" si="13"/>
        <v/>
      </c>
      <c r="X57" s="113"/>
      <c r="Y57" s="117" t="str">
        <f t="shared" si="14"/>
        <v/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14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72" t="s">
        <v>51</v>
      </c>
      <c r="C59" s="534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0</v>
      </c>
      <c r="H59" s="417"/>
      <c r="I59" s="469">
        <f>IF(C63&gt;0,$K$2,C61)</f>
        <v>28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14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5000</v>
      </c>
      <c r="H60" s="417"/>
      <c r="I60" s="471">
        <v>6</v>
      </c>
      <c r="J60" s="425" t="s">
        <v>70</v>
      </c>
      <c r="K60" s="430">
        <f>K55/$K$2/8*I60</f>
        <v>1392.8571428571429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14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5000</v>
      </c>
      <c r="H61" s="417"/>
      <c r="I61" s="571" t="s">
        <v>72</v>
      </c>
      <c r="J61" s="534"/>
      <c r="K61" s="428">
        <f>K59+K60</f>
        <v>53392.857142857145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14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0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5000</v>
      </c>
      <c r="H62" s="417"/>
      <c r="I62" s="571" t="s">
        <v>74</v>
      </c>
      <c r="J62" s="534"/>
      <c r="K62" s="428">
        <f>G62</f>
        <v>5000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14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14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33" t="s">
        <v>13</v>
      </c>
      <c r="J63" s="534"/>
      <c r="K63" s="431">
        <f>K61-K62</f>
        <v>48392.857142857145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14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35"/>
      <c r="J64" s="536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14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14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14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37" t="s">
        <v>50</v>
      </c>
      <c r="B68" s="538"/>
      <c r="C68" s="538"/>
      <c r="D68" s="538"/>
      <c r="E68" s="538"/>
      <c r="F68" s="538"/>
      <c r="G68" s="538"/>
      <c r="H68" s="538"/>
      <c r="I68" s="538"/>
      <c r="J68" s="538"/>
      <c r="K68" s="538"/>
      <c r="L68" s="539"/>
      <c r="M68" s="94"/>
      <c r="N68" s="95"/>
      <c r="O68" s="546" t="s">
        <v>51</v>
      </c>
      <c r="P68" s="547"/>
      <c r="Q68" s="547"/>
      <c r="R68" s="548"/>
      <c r="S68" s="96"/>
      <c r="T68" s="546" t="s">
        <v>52</v>
      </c>
      <c r="U68" s="547"/>
      <c r="V68" s="547"/>
      <c r="W68" s="547"/>
      <c r="X68" s="547"/>
      <c r="Y68" s="548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68" t="s">
        <v>242</v>
      </c>
      <c r="D69" s="569"/>
      <c r="E69" s="569"/>
      <c r="F69" s="569"/>
      <c r="G69" s="433" t="str">
        <f>$J$1</f>
        <v>February</v>
      </c>
      <c r="H69" s="570">
        <f>$K$1</f>
        <v>2024</v>
      </c>
      <c r="I69" s="569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/>
      <c r="Q71" s="111"/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43" t="s">
        <v>52</v>
      </c>
      <c r="G72" s="544"/>
      <c r="H72" s="354"/>
      <c r="I72" s="543" t="s">
        <v>64</v>
      </c>
      <c r="J72" s="545"/>
      <c r="K72" s="544"/>
      <c r="L72" s="416"/>
      <c r="M72" s="93"/>
      <c r="N72" s="110"/>
      <c r="O72" s="111" t="s">
        <v>65</v>
      </c>
      <c r="P72" s="111"/>
      <c r="Q72" s="111"/>
      <c r="R72" s="111">
        <f t="shared" si="15"/>
        <v>13</v>
      </c>
      <c r="S72" s="92"/>
      <c r="T72" s="111" t="s">
        <v>65</v>
      </c>
      <c r="U72" s="117"/>
      <c r="V72" s="113"/>
      <c r="W72" s="117" t="str">
        <f t="shared" si="16"/>
        <v/>
      </c>
      <c r="X72" s="113"/>
      <c r="Y72" s="117" t="str">
        <f t="shared" si="17"/>
        <v/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13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72" t="s">
        <v>51</v>
      </c>
      <c r="C74" s="534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28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13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3000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13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0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33000</v>
      </c>
      <c r="H76" s="417"/>
      <c r="I76" s="571" t="s">
        <v>72</v>
      </c>
      <c r="J76" s="534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13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3000</v>
      </c>
      <c r="H77" s="417"/>
      <c r="I77" s="571" t="s">
        <v>74</v>
      </c>
      <c r="J77" s="534"/>
      <c r="K77" s="428">
        <f>G77</f>
        <v>3000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13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13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33" t="s">
        <v>13</v>
      </c>
      <c r="J78" s="534"/>
      <c r="K78" s="431">
        <f>K76-K77</f>
        <v>87000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13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35"/>
      <c r="J79" s="536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13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13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13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37" t="s">
        <v>50</v>
      </c>
      <c r="B83" s="538"/>
      <c r="C83" s="538"/>
      <c r="D83" s="538"/>
      <c r="E83" s="538"/>
      <c r="F83" s="538"/>
      <c r="G83" s="538"/>
      <c r="H83" s="538"/>
      <c r="I83" s="538"/>
      <c r="J83" s="538"/>
      <c r="K83" s="538"/>
      <c r="L83" s="539"/>
      <c r="M83" s="94"/>
      <c r="N83" s="95"/>
      <c r="O83" s="546" t="s">
        <v>51</v>
      </c>
      <c r="P83" s="547"/>
      <c r="Q83" s="547"/>
      <c r="R83" s="548"/>
      <c r="S83" s="96"/>
      <c r="T83" s="546" t="s">
        <v>52</v>
      </c>
      <c r="U83" s="547"/>
      <c r="V83" s="547"/>
      <c r="W83" s="547"/>
      <c r="X83" s="547"/>
      <c r="Y83" s="548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40" t="s">
        <v>240</v>
      </c>
      <c r="D84" s="549"/>
      <c r="E84" s="549"/>
      <c r="F84" s="549"/>
      <c r="G84" s="438" t="str">
        <f>$J$1</f>
        <v>February</v>
      </c>
      <c r="H84" s="542">
        <f>$K$1</f>
        <v>2024</v>
      </c>
      <c r="I84" s="549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/>
      <c r="Q86" s="111"/>
      <c r="R86" s="111">
        <f t="shared" ref="R86:R96" si="19">R85-Q86</f>
        <v>14</v>
      </c>
      <c r="S86" s="92"/>
      <c r="T86" s="111" t="s">
        <v>62</v>
      </c>
      <c r="U86" s="117">
        <f>Y85</f>
        <v>35000</v>
      </c>
      <c r="V86" s="113"/>
      <c r="W86" s="117">
        <f t="shared" ref="W86:W96" si="20">IF(U86="","",U86+V86)</f>
        <v>35000</v>
      </c>
      <c r="X86" s="113"/>
      <c r="Y86" s="117">
        <f t="shared" ref="Y86:Y96" si="21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43" t="s">
        <v>52</v>
      </c>
      <c r="G87" s="544"/>
      <c r="H87" s="354"/>
      <c r="I87" s="543" t="s">
        <v>64</v>
      </c>
      <c r="J87" s="545"/>
      <c r="K87" s="544"/>
      <c r="L87" s="416"/>
      <c r="M87" s="93"/>
      <c r="N87" s="110"/>
      <c r="O87" s="111" t="s">
        <v>65</v>
      </c>
      <c r="P87" s="111"/>
      <c r="Q87" s="111"/>
      <c r="R87" s="111">
        <f t="shared" si="19"/>
        <v>14</v>
      </c>
      <c r="S87" s="92"/>
      <c r="T87" s="111" t="s">
        <v>65</v>
      </c>
      <c r="U87" s="117"/>
      <c r="V87" s="113"/>
      <c r="W87" s="117" t="str">
        <f t="shared" si="20"/>
        <v/>
      </c>
      <c r="X87" s="113"/>
      <c r="Y87" s="117" t="str">
        <f t="shared" si="21"/>
        <v/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19"/>
        <v>14</v>
      </c>
      <c r="S88" s="92"/>
      <c r="T88" s="111" t="s">
        <v>66</v>
      </c>
      <c r="U88" s="117"/>
      <c r="V88" s="113"/>
      <c r="W88" s="117" t="str">
        <f t="shared" si="20"/>
        <v/>
      </c>
      <c r="X88" s="113"/>
      <c r="Y88" s="117" t="str">
        <f t="shared" si="21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50" t="s">
        <v>51</v>
      </c>
      <c r="C89" s="502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91">
        <f>IF(C93&gt;0,$K$2,C91)</f>
        <v>28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19"/>
        <v>14</v>
      </c>
      <c r="S89" s="92"/>
      <c r="T89" s="111" t="s">
        <v>69</v>
      </c>
      <c r="U89" s="117"/>
      <c r="V89" s="113"/>
      <c r="W89" s="117" t="str">
        <f t="shared" si="20"/>
        <v/>
      </c>
      <c r="X89" s="113"/>
      <c r="Y89" s="117" t="str">
        <f t="shared" si="21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126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19"/>
        <v>14</v>
      </c>
      <c r="S90" s="92"/>
      <c r="T90" s="111" t="s">
        <v>47</v>
      </c>
      <c r="U90" s="117"/>
      <c r="V90" s="113"/>
      <c r="W90" s="117" t="str">
        <f t="shared" si="20"/>
        <v/>
      </c>
      <c r="X90" s="113"/>
      <c r="Y90" s="117" t="str">
        <f t="shared" si="21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32" t="s">
        <v>72</v>
      </c>
      <c r="J91" s="502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19"/>
        <v>14</v>
      </c>
      <c r="S91" s="92"/>
      <c r="T91" s="111" t="s">
        <v>73</v>
      </c>
      <c r="U91" s="117"/>
      <c r="V91" s="113"/>
      <c r="W91" s="117" t="str">
        <f t="shared" si="20"/>
        <v/>
      </c>
      <c r="X91" s="113"/>
      <c r="Y91" s="117" t="str">
        <f t="shared" si="21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0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32" t="s">
        <v>74</v>
      </c>
      <c r="J92" s="502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19"/>
        <v>14</v>
      </c>
      <c r="S92" s="92"/>
      <c r="T92" s="111" t="s">
        <v>75</v>
      </c>
      <c r="U92" s="117"/>
      <c r="V92" s="113"/>
      <c r="W92" s="117" t="str">
        <f t="shared" si="20"/>
        <v/>
      </c>
      <c r="X92" s="113"/>
      <c r="Y92" s="117" t="str">
        <f t="shared" si="21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14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33" t="s">
        <v>13</v>
      </c>
      <c r="J93" s="534"/>
      <c r="K93" s="431">
        <f>K91-K92</f>
        <v>46000</v>
      </c>
      <c r="L93" s="413"/>
      <c r="M93" s="93"/>
      <c r="N93" s="110"/>
      <c r="O93" s="111" t="s">
        <v>78</v>
      </c>
      <c r="P93" s="111"/>
      <c r="Q93" s="111"/>
      <c r="R93" s="111">
        <f t="shared" si="19"/>
        <v>14</v>
      </c>
      <c r="S93" s="92"/>
      <c r="T93" s="111" t="s">
        <v>78</v>
      </c>
      <c r="U93" s="117"/>
      <c r="V93" s="113"/>
      <c r="W93" s="117" t="str">
        <f t="shared" si="20"/>
        <v/>
      </c>
      <c r="X93" s="113"/>
      <c r="Y93" s="117" t="str">
        <f t="shared" si="21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51"/>
      <c r="J94" s="552"/>
      <c r="K94" s="87"/>
      <c r="L94" s="121"/>
      <c r="M94" s="93"/>
      <c r="N94" s="110"/>
      <c r="O94" s="111" t="s">
        <v>79</v>
      </c>
      <c r="P94" s="111"/>
      <c r="Q94" s="111"/>
      <c r="R94" s="111">
        <f t="shared" si="19"/>
        <v>14</v>
      </c>
      <c r="S94" s="92"/>
      <c r="T94" s="111" t="s">
        <v>79</v>
      </c>
      <c r="U94" s="117"/>
      <c r="V94" s="113"/>
      <c r="W94" s="117" t="str">
        <f t="shared" si="20"/>
        <v/>
      </c>
      <c r="X94" s="113"/>
      <c r="Y94" s="117" t="str">
        <f t="shared" si="21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51"/>
      <c r="J95" s="552"/>
      <c r="K95" s="87"/>
      <c r="L95" s="121"/>
      <c r="M95" s="93"/>
      <c r="N95" s="110"/>
      <c r="O95" s="111" t="s">
        <v>80</v>
      </c>
      <c r="P95" s="111"/>
      <c r="Q95" s="111"/>
      <c r="R95" s="111">
        <f t="shared" si="19"/>
        <v>14</v>
      </c>
      <c r="S95" s="92"/>
      <c r="T95" s="111" t="s">
        <v>80</v>
      </c>
      <c r="U95" s="117"/>
      <c r="V95" s="113"/>
      <c r="W95" s="117" t="str">
        <f t="shared" si="20"/>
        <v/>
      </c>
      <c r="X95" s="113"/>
      <c r="Y95" s="117" t="str">
        <f t="shared" si="21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 t="s">
        <v>88</v>
      </c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19"/>
        <v>14</v>
      </c>
      <c r="S96" s="92"/>
      <c r="T96" s="111" t="s">
        <v>81</v>
      </c>
      <c r="U96" s="117"/>
      <c r="V96" s="113"/>
      <c r="W96" s="117" t="str">
        <f t="shared" si="20"/>
        <v/>
      </c>
      <c r="X96" s="113"/>
      <c r="Y96" s="117" t="str">
        <f t="shared" si="21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37" t="s">
        <v>50</v>
      </c>
      <c r="B98" s="538"/>
      <c r="C98" s="538"/>
      <c r="D98" s="538"/>
      <c r="E98" s="538"/>
      <c r="F98" s="538"/>
      <c r="G98" s="538"/>
      <c r="H98" s="538"/>
      <c r="I98" s="538"/>
      <c r="J98" s="538"/>
      <c r="K98" s="538"/>
      <c r="L98" s="539"/>
      <c r="M98" s="94"/>
      <c r="N98" s="95"/>
      <c r="O98" s="546" t="s">
        <v>51</v>
      </c>
      <c r="P98" s="547"/>
      <c r="Q98" s="547"/>
      <c r="R98" s="548"/>
      <c r="S98" s="96"/>
      <c r="T98" s="546" t="s">
        <v>52</v>
      </c>
      <c r="U98" s="547"/>
      <c r="V98" s="547"/>
      <c r="W98" s="547"/>
      <c r="X98" s="547"/>
      <c r="Y98" s="548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40" t="s">
        <v>240</v>
      </c>
      <c r="D99" s="549"/>
      <c r="E99" s="549"/>
      <c r="F99" s="549"/>
      <c r="G99" s="438" t="str">
        <f>$J$1</f>
        <v>February</v>
      </c>
      <c r="H99" s="542">
        <f>$K$1</f>
        <v>2024</v>
      </c>
      <c r="I99" s="549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91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/>
      <c r="Q101" s="111"/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43" t="s">
        <v>52</v>
      </c>
      <c r="G102" s="544"/>
      <c r="H102" s="354"/>
      <c r="I102" s="543" t="s">
        <v>64</v>
      </c>
      <c r="J102" s="545"/>
      <c r="K102" s="544"/>
      <c r="L102" s="416"/>
      <c r="M102" s="93"/>
      <c r="N102" s="110"/>
      <c r="O102" s="111" t="s">
        <v>65</v>
      </c>
      <c r="P102" s="111"/>
      <c r="Q102" s="111"/>
      <c r="R102" s="111">
        <f t="shared" si="22"/>
        <v>14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14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108718.74999999999</v>
      </c>
      <c r="AC103" s="93"/>
    </row>
    <row r="104" spans="1:29" ht="20.100000000000001" customHeight="1" x14ac:dyDescent="0.2">
      <c r="A104" s="98"/>
      <c r="B104" s="550" t="s">
        <v>51</v>
      </c>
      <c r="C104" s="502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28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14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32.5</v>
      </c>
      <c r="J105" s="127" t="s">
        <v>70</v>
      </c>
      <c r="K105" s="125">
        <f>K100/$K$2/8*I105</f>
        <v>6093.75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14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32" t="s">
        <v>72</v>
      </c>
      <c r="J106" s="502"/>
      <c r="K106" s="125">
        <f>K104+K105</f>
        <v>48093.75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14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32" t="s">
        <v>74</v>
      </c>
      <c r="J107" s="502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14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14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33" t="s">
        <v>13</v>
      </c>
      <c r="J108" s="534"/>
      <c r="K108" s="431">
        <f>K106-K107</f>
        <v>48093.75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14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51"/>
      <c r="J109" s="552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14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51"/>
      <c r="J110" s="552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14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14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37" t="s">
        <v>50</v>
      </c>
      <c r="B113" s="538"/>
      <c r="C113" s="538"/>
      <c r="D113" s="538"/>
      <c r="E113" s="538"/>
      <c r="F113" s="538"/>
      <c r="G113" s="538"/>
      <c r="H113" s="538"/>
      <c r="I113" s="538"/>
      <c r="J113" s="538"/>
      <c r="K113" s="538"/>
      <c r="L113" s="539"/>
      <c r="M113" s="94"/>
      <c r="N113" s="95"/>
      <c r="O113" s="546" t="s">
        <v>51</v>
      </c>
      <c r="P113" s="547"/>
      <c r="Q113" s="547"/>
      <c r="R113" s="548"/>
      <c r="S113" s="96"/>
      <c r="T113" s="546" t="s">
        <v>52</v>
      </c>
      <c r="U113" s="547"/>
      <c r="V113" s="547"/>
      <c r="W113" s="547"/>
      <c r="X113" s="547"/>
      <c r="Y113" s="548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40" t="s">
        <v>240</v>
      </c>
      <c r="D114" s="549"/>
      <c r="E114" s="549"/>
      <c r="F114" s="549"/>
      <c r="G114" s="438" t="str">
        <f>$J$1</f>
        <v>February</v>
      </c>
      <c r="H114" s="542">
        <f>$K$1</f>
        <v>2024</v>
      </c>
      <c r="I114" s="549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96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/>
      <c r="Q116" s="111"/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43" t="s">
        <v>52</v>
      </c>
      <c r="G117" s="544"/>
      <c r="H117" s="354"/>
      <c r="I117" s="543" t="s">
        <v>64</v>
      </c>
      <c r="J117" s="545"/>
      <c r="K117" s="544"/>
      <c r="L117" s="416"/>
      <c r="M117" s="93"/>
      <c r="N117" s="110"/>
      <c r="O117" s="111" t="s">
        <v>65</v>
      </c>
      <c r="P117" s="111"/>
      <c r="Q117" s="111"/>
      <c r="R117" s="111">
        <f t="shared" si="26"/>
        <v>15</v>
      </c>
      <c r="S117" s="92"/>
      <c r="T117" s="111" t="s">
        <v>65</v>
      </c>
      <c r="U117" s="117"/>
      <c r="V117" s="113"/>
      <c r="W117" s="117" t="str">
        <f t="shared" si="27"/>
        <v/>
      </c>
      <c r="X117" s="113"/>
      <c r="Y117" s="117" t="str">
        <f t="shared" si="28"/>
        <v/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15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0" t="s">
        <v>51</v>
      </c>
      <c r="C119" s="502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27225</v>
      </c>
      <c r="H119" s="122"/>
      <c r="I119" s="126">
        <f>IF(C123&gt;=C122,$K$2,C121+C123)</f>
        <v>28</v>
      </c>
      <c r="J119" s="127" t="s">
        <v>68</v>
      </c>
      <c r="K119" s="128">
        <f>K115/$K$2*I119</f>
        <v>29999.999999999996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15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7000</v>
      </c>
      <c r="H120" s="122"/>
      <c r="I120" s="126">
        <v>34</v>
      </c>
      <c r="J120" s="127" t="s">
        <v>70</v>
      </c>
      <c r="K120" s="125">
        <f>K115/$K$2/8*I120</f>
        <v>4553.5714285714284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15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34225</v>
      </c>
      <c r="H121" s="122"/>
      <c r="I121" s="532" t="s">
        <v>72</v>
      </c>
      <c r="J121" s="502"/>
      <c r="K121" s="125">
        <f>K119+K120</f>
        <v>34553.571428571428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15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6000</v>
      </c>
      <c r="H122" s="122"/>
      <c r="I122" s="532" t="s">
        <v>74</v>
      </c>
      <c r="J122" s="502"/>
      <c r="K122" s="125">
        <f>G122</f>
        <v>6000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15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15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28225</v>
      </c>
      <c r="H123" s="354"/>
      <c r="I123" s="533" t="s">
        <v>13</v>
      </c>
      <c r="J123" s="534"/>
      <c r="K123" s="431">
        <f>K121-K122</f>
        <v>28553.571428571428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15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51"/>
      <c r="J124" s="552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15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51"/>
      <c r="J125" s="552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15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15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37" t="s">
        <v>50</v>
      </c>
      <c r="B128" s="538"/>
      <c r="C128" s="538"/>
      <c r="D128" s="538"/>
      <c r="E128" s="538"/>
      <c r="F128" s="538"/>
      <c r="G128" s="538"/>
      <c r="H128" s="538"/>
      <c r="I128" s="538"/>
      <c r="J128" s="538"/>
      <c r="K128" s="538"/>
      <c r="L128" s="539"/>
      <c r="M128" s="94"/>
      <c r="N128" s="95"/>
      <c r="O128" s="546" t="s">
        <v>51</v>
      </c>
      <c r="P128" s="547"/>
      <c r="Q128" s="547"/>
      <c r="R128" s="548"/>
      <c r="S128" s="96"/>
      <c r="T128" s="546" t="s">
        <v>52</v>
      </c>
      <c r="U128" s="547"/>
      <c r="V128" s="547"/>
      <c r="W128" s="547"/>
      <c r="X128" s="547"/>
      <c r="Y128" s="548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40" t="s">
        <v>240</v>
      </c>
      <c r="D129" s="549"/>
      <c r="E129" s="549"/>
      <c r="F129" s="549"/>
      <c r="G129" s="438" t="str">
        <f>$J$1</f>
        <v>February</v>
      </c>
      <c r="H129" s="542">
        <f>$K$1</f>
        <v>2024</v>
      </c>
      <c r="I129" s="549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89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/>
      <c r="Q131" s="111"/>
      <c r="R131" s="111">
        <f t="shared" ref="R131:R141" si="29">R130-Q131</f>
        <v>15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5000</v>
      </c>
      <c r="Y131" s="117">
        <f t="shared" ref="Y131:Y141" si="31">IF(W131="","",W131-X131)</f>
        <v>64500</v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90</v>
      </c>
      <c r="D132" s="354"/>
      <c r="E132" s="354"/>
      <c r="F132" s="543" t="s">
        <v>52</v>
      </c>
      <c r="G132" s="544"/>
      <c r="H132" s="354"/>
      <c r="I132" s="543" t="s">
        <v>64</v>
      </c>
      <c r="J132" s="545"/>
      <c r="K132" s="544"/>
      <c r="L132" s="416"/>
      <c r="M132" s="93"/>
      <c r="N132" s="110"/>
      <c r="O132" s="111" t="s">
        <v>65</v>
      </c>
      <c r="P132" s="111"/>
      <c r="Q132" s="111"/>
      <c r="R132" s="111">
        <f t="shared" si="29"/>
        <v>15</v>
      </c>
      <c r="S132" s="92"/>
      <c r="T132" s="111" t="s">
        <v>65</v>
      </c>
      <c r="U132" s="117"/>
      <c r="V132" s="113"/>
      <c r="W132" s="117" t="str">
        <f t="shared" si="30"/>
        <v/>
      </c>
      <c r="X132" s="113"/>
      <c r="Y132" s="117" t="str">
        <f t="shared" si="31"/>
        <v/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15</v>
      </c>
      <c r="S133" s="92"/>
      <c r="T133" s="111" t="s">
        <v>66</v>
      </c>
      <c r="U133" s="117"/>
      <c r="V133" s="113"/>
      <c r="W133" s="117" t="str">
        <f t="shared" si="30"/>
        <v/>
      </c>
      <c r="X133" s="113"/>
      <c r="Y133" s="117" t="str">
        <f t="shared" si="31"/>
        <v/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0" t="s">
        <v>51</v>
      </c>
      <c r="C134" s="502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69500</v>
      </c>
      <c r="H134" s="122"/>
      <c r="I134" s="126">
        <f>IF(C138&gt;0,$K$2,C136)</f>
        <v>28</v>
      </c>
      <c r="J134" s="127" t="s">
        <v>68</v>
      </c>
      <c r="K134" s="128">
        <f>K130/$K$2*I134</f>
        <v>59999.999999999993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15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21</v>
      </c>
      <c r="J135" s="127" t="s">
        <v>70</v>
      </c>
      <c r="K135" s="125">
        <f>K130/$K$2/8*I135</f>
        <v>5624.9999999999991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15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0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69500</v>
      </c>
      <c r="H136" s="122"/>
      <c r="I136" s="532" t="s">
        <v>72</v>
      </c>
      <c r="J136" s="502"/>
      <c r="K136" s="125">
        <f>K134+K135</f>
        <v>65624.999999999985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15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5000</v>
      </c>
      <c r="H137" s="122"/>
      <c r="I137" s="532" t="s">
        <v>74</v>
      </c>
      <c r="J137" s="502"/>
      <c r="K137" s="125">
        <f>G137</f>
        <v>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15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15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64500</v>
      </c>
      <c r="H138" s="354"/>
      <c r="I138" s="533" t="s">
        <v>13</v>
      </c>
      <c r="J138" s="534"/>
      <c r="K138" s="431">
        <f>K136-K137</f>
        <v>60624.999999999985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15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51"/>
      <c r="J139" s="552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15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51"/>
      <c r="J140" s="552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15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15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37" t="s">
        <v>50</v>
      </c>
      <c r="B143" s="538"/>
      <c r="C143" s="538"/>
      <c r="D143" s="538"/>
      <c r="E143" s="538"/>
      <c r="F143" s="538"/>
      <c r="G143" s="538"/>
      <c r="H143" s="538"/>
      <c r="I143" s="538"/>
      <c r="J143" s="538"/>
      <c r="K143" s="538"/>
      <c r="L143" s="539"/>
      <c r="M143" s="94"/>
      <c r="N143" s="95"/>
      <c r="O143" s="546" t="s">
        <v>51</v>
      </c>
      <c r="P143" s="547"/>
      <c r="Q143" s="547"/>
      <c r="R143" s="548"/>
      <c r="S143" s="96"/>
      <c r="T143" s="546" t="s">
        <v>52</v>
      </c>
      <c r="U143" s="547"/>
      <c r="V143" s="547"/>
      <c r="W143" s="547"/>
      <c r="X143" s="547"/>
      <c r="Y143" s="548"/>
      <c r="Z143" s="97"/>
      <c r="AA143" s="94"/>
      <c r="AB143" s="93"/>
      <c r="AC143" s="93"/>
    </row>
    <row r="144" spans="1:29" ht="20.100000000000001" customHeight="1" thickBot="1" x14ac:dyDescent="0.4">
      <c r="A144" s="432"/>
      <c r="B144" s="433"/>
      <c r="C144" s="568" t="s">
        <v>242</v>
      </c>
      <c r="D144" s="569"/>
      <c r="E144" s="569"/>
      <c r="F144" s="569"/>
      <c r="G144" s="433" t="str">
        <f>$J$1</f>
        <v>February</v>
      </c>
      <c r="H144" s="570">
        <f>$K$1</f>
        <v>2024</v>
      </c>
      <c r="I144" s="569"/>
      <c r="J144" s="433"/>
      <c r="K144" s="435"/>
      <c r="L144" s="436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45000+5000+20000+5000</f>
        <v>75000</v>
      </c>
      <c r="L145" s="109"/>
      <c r="M145" s="93"/>
      <c r="N145" s="110"/>
      <c r="O145" s="111" t="s">
        <v>60</v>
      </c>
      <c r="P145" s="111">
        <v>26</v>
      </c>
      <c r="Q145" s="111">
        <v>5</v>
      </c>
      <c r="R145" s="111">
        <f>15-Q145</f>
        <v>10</v>
      </c>
      <c r="S145" s="112"/>
      <c r="T145" s="111" t="s">
        <v>60</v>
      </c>
      <c r="U145" s="113"/>
      <c r="V145" s="113"/>
      <c r="W145" s="113">
        <f>V145+U145</f>
        <v>0</v>
      </c>
      <c r="X145" s="113"/>
      <c r="Y145" s="113">
        <f>W145-X145</f>
        <v>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86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/>
      <c r="Q146" s="111"/>
      <c r="R146" s="111">
        <f t="shared" ref="R146:R156" si="32">R145-Q146</f>
        <v>10</v>
      </c>
      <c r="S146" s="92"/>
      <c r="T146" s="111" t="s">
        <v>62</v>
      </c>
      <c r="U146" s="117">
        <f t="shared" ref="U146:U156" si="33">Y145</f>
        <v>0</v>
      </c>
      <c r="V146" s="113"/>
      <c r="W146" s="117">
        <f t="shared" ref="W146:W156" si="34">IF(U146="","",U146+V146)</f>
        <v>0</v>
      </c>
      <c r="X146" s="113"/>
      <c r="Y146" s="117">
        <f t="shared" ref="Y146:Y156" si="35">IF(W146="","",W146-X146)</f>
        <v>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43" t="s">
        <v>52</v>
      </c>
      <c r="G147" s="544"/>
      <c r="H147" s="354"/>
      <c r="I147" s="543" t="s">
        <v>64</v>
      </c>
      <c r="J147" s="545"/>
      <c r="K147" s="544"/>
      <c r="L147" s="416"/>
      <c r="M147" s="93"/>
      <c r="N147" s="110"/>
      <c r="O147" s="111" t="s">
        <v>65</v>
      </c>
      <c r="P147" s="111"/>
      <c r="Q147" s="111"/>
      <c r="R147" s="111">
        <f t="shared" si="32"/>
        <v>10</v>
      </c>
      <c r="S147" s="92"/>
      <c r="T147" s="111" t="s">
        <v>65</v>
      </c>
      <c r="U147" s="117">
        <f t="shared" si="33"/>
        <v>0</v>
      </c>
      <c r="V147" s="113"/>
      <c r="W147" s="117">
        <f t="shared" si="34"/>
        <v>0</v>
      </c>
      <c r="X147" s="113"/>
      <c r="Y147" s="117">
        <f t="shared" si="35"/>
        <v>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10</v>
      </c>
      <c r="S148" s="92"/>
      <c r="T148" s="111" t="s">
        <v>66</v>
      </c>
      <c r="U148" s="117">
        <f t="shared" si="33"/>
        <v>0</v>
      </c>
      <c r="V148" s="113"/>
      <c r="W148" s="117">
        <f t="shared" si="34"/>
        <v>0</v>
      </c>
      <c r="X148" s="113"/>
      <c r="Y148" s="117">
        <f t="shared" si="35"/>
        <v>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0" t="s">
        <v>51</v>
      </c>
      <c r="C149" s="502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0</v>
      </c>
      <c r="H149" s="122"/>
      <c r="I149" s="126">
        <f>IF(C153&gt;0,$K$2,C151)</f>
        <v>28</v>
      </c>
      <c r="J149" s="127" t="s">
        <v>68</v>
      </c>
      <c r="K149" s="128">
        <f>K145/$K$2*I149</f>
        <v>75000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10</v>
      </c>
      <c r="S149" s="92"/>
      <c r="T149" s="111" t="s">
        <v>69</v>
      </c>
      <c r="U149" s="117">
        <f t="shared" si="33"/>
        <v>0</v>
      </c>
      <c r="V149" s="113"/>
      <c r="W149" s="117">
        <f t="shared" si="34"/>
        <v>0</v>
      </c>
      <c r="X149" s="113"/>
      <c r="Y149" s="117">
        <f t="shared" si="35"/>
        <v>0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>
        <v>95</v>
      </c>
      <c r="J150" s="127" t="s">
        <v>70</v>
      </c>
      <c r="K150" s="125">
        <f>K145/$K$2/8*I150</f>
        <v>31808.035714285714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10</v>
      </c>
      <c r="S150" s="92"/>
      <c r="T150" s="111" t="s">
        <v>47</v>
      </c>
      <c r="U150" s="117">
        <f t="shared" si="33"/>
        <v>0</v>
      </c>
      <c r="V150" s="113"/>
      <c r="W150" s="117">
        <f t="shared" si="34"/>
        <v>0</v>
      </c>
      <c r="X150" s="113"/>
      <c r="Y150" s="117">
        <f t="shared" si="35"/>
        <v>0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0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0</v>
      </c>
      <c r="H151" s="122"/>
      <c r="I151" s="532" t="s">
        <v>72</v>
      </c>
      <c r="J151" s="502"/>
      <c r="K151" s="125">
        <f>K149+K150</f>
        <v>106808.03571428571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10</v>
      </c>
      <c r="S151" s="92"/>
      <c r="T151" s="111" t="s">
        <v>73</v>
      </c>
      <c r="U151" s="117">
        <f t="shared" si="33"/>
        <v>0</v>
      </c>
      <c r="V151" s="113"/>
      <c r="W151" s="117">
        <f t="shared" si="34"/>
        <v>0</v>
      </c>
      <c r="X151" s="113"/>
      <c r="Y151" s="117">
        <f t="shared" si="35"/>
        <v>0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32" t="s">
        <v>74</v>
      </c>
      <c r="J152" s="502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10</v>
      </c>
      <c r="S152" s="92"/>
      <c r="T152" s="111" t="s">
        <v>75</v>
      </c>
      <c r="U152" s="117">
        <f t="shared" si="33"/>
        <v>0</v>
      </c>
      <c r="V152" s="113"/>
      <c r="W152" s="117">
        <f t="shared" si="34"/>
        <v>0</v>
      </c>
      <c r="X152" s="113"/>
      <c r="Y152" s="117">
        <f t="shared" si="35"/>
        <v>0</v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10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0</v>
      </c>
      <c r="H153" s="354"/>
      <c r="I153" s="533" t="s">
        <v>13</v>
      </c>
      <c r="J153" s="534"/>
      <c r="K153" s="431">
        <f>K151-K152</f>
        <v>106808.03571428571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10</v>
      </c>
      <c r="S153" s="92"/>
      <c r="T153" s="111" t="s">
        <v>78</v>
      </c>
      <c r="U153" s="117">
        <f t="shared" si="33"/>
        <v>0</v>
      </c>
      <c r="V153" s="113"/>
      <c r="W153" s="117">
        <f t="shared" si="34"/>
        <v>0</v>
      </c>
      <c r="X153" s="113"/>
      <c r="Y153" s="117">
        <f t="shared" si="35"/>
        <v>0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51"/>
      <c r="J154" s="552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10</v>
      </c>
      <c r="S154" s="92"/>
      <c r="T154" s="111" t="s">
        <v>79</v>
      </c>
      <c r="U154" s="117">
        <f t="shared" si="33"/>
        <v>0</v>
      </c>
      <c r="V154" s="113"/>
      <c r="W154" s="117">
        <f t="shared" si="34"/>
        <v>0</v>
      </c>
      <c r="X154" s="113"/>
      <c r="Y154" s="117">
        <f t="shared" si="35"/>
        <v>0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51"/>
      <c r="J155" s="552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10</v>
      </c>
      <c r="S155" s="92"/>
      <c r="T155" s="111" t="s">
        <v>80</v>
      </c>
      <c r="U155" s="117">
        <f t="shared" si="33"/>
        <v>0</v>
      </c>
      <c r="V155" s="113"/>
      <c r="W155" s="117">
        <f t="shared" si="34"/>
        <v>0</v>
      </c>
      <c r="X155" s="113"/>
      <c r="Y155" s="117">
        <f t="shared" si="35"/>
        <v>0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10</v>
      </c>
      <c r="S156" s="92"/>
      <c r="T156" s="111" t="s">
        <v>81</v>
      </c>
      <c r="U156" s="117">
        <f t="shared" si="33"/>
        <v>0</v>
      </c>
      <c r="V156" s="113"/>
      <c r="W156" s="117">
        <f t="shared" si="34"/>
        <v>0</v>
      </c>
      <c r="X156" s="113"/>
      <c r="Y156" s="117">
        <f t="shared" si="35"/>
        <v>0</v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37" t="s">
        <v>50</v>
      </c>
      <c r="B158" s="538"/>
      <c r="C158" s="538"/>
      <c r="D158" s="538"/>
      <c r="E158" s="538"/>
      <c r="F158" s="538"/>
      <c r="G158" s="538"/>
      <c r="H158" s="538"/>
      <c r="I158" s="538"/>
      <c r="J158" s="538"/>
      <c r="K158" s="538"/>
      <c r="L158" s="539"/>
      <c r="M158" s="94"/>
      <c r="N158" s="95"/>
      <c r="O158" s="546" t="s">
        <v>51</v>
      </c>
      <c r="P158" s="547"/>
      <c r="Q158" s="547"/>
      <c r="R158" s="548"/>
      <c r="S158" s="96"/>
      <c r="T158" s="546" t="s">
        <v>52</v>
      </c>
      <c r="U158" s="547"/>
      <c r="V158" s="547"/>
      <c r="W158" s="547"/>
      <c r="X158" s="547"/>
      <c r="Y158" s="548"/>
      <c r="Z158" s="97"/>
      <c r="AA158" s="94"/>
      <c r="AB158" s="93"/>
      <c r="AC158" s="93"/>
    </row>
    <row r="159" spans="1:29" ht="20.100000000000001" customHeight="1" thickBot="1" x14ac:dyDescent="0.25">
      <c r="A159" s="437"/>
      <c r="B159" s="438"/>
      <c r="C159" s="540" t="s">
        <v>240</v>
      </c>
      <c r="D159" s="549"/>
      <c r="E159" s="549"/>
      <c r="F159" s="549"/>
      <c r="G159" s="438" t="str">
        <f>$J$1</f>
        <v>February</v>
      </c>
      <c r="H159" s="542">
        <f>$K$1</f>
        <v>2024</v>
      </c>
      <c r="I159" s="549"/>
      <c r="J159" s="438"/>
      <c r="K159" s="439"/>
      <c r="L159" s="440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30000+5000+5000</f>
        <v>40000</v>
      </c>
      <c r="L160" s="109"/>
      <c r="M160" s="93"/>
      <c r="N160" s="110"/>
      <c r="O160" s="111" t="s">
        <v>60</v>
      </c>
      <c r="P160" s="111">
        <v>31</v>
      </c>
      <c r="Q160" s="111">
        <v>0</v>
      </c>
      <c r="R160" s="111">
        <f>15-Q160</f>
        <v>15</v>
      </c>
      <c r="S160" s="112"/>
      <c r="T160" s="111" t="s">
        <v>60</v>
      </c>
      <c r="U160" s="113">
        <v>67867</v>
      </c>
      <c r="V160" s="113">
        <v>5000</v>
      </c>
      <c r="W160" s="113">
        <f>V160+U160</f>
        <v>72867</v>
      </c>
      <c r="X160" s="113">
        <v>7000</v>
      </c>
      <c r="Y160" s="113">
        <f>W160-X160</f>
        <v>65867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92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/>
      <c r="Q161" s="111"/>
      <c r="R161" s="111">
        <f t="shared" ref="R161:R171" si="36">R160-Q161</f>
        <v>15</v>
      </c>
      <c r="S161" s="92"/>
      <c r="T161" s="111" t="s">
        <v>62</v>
      </c>
      <c r="U161" s="117">
        <f>Y160</f>
        <v>65867</v>
      </c>
      <c r="V161" s="113"/>
      <c r="W161" s="117">
        <f t="shared" ref="W161:W171" si="37">IF(U161="","",U161+V161)</f>
        <v>65867</v>
      </c>
      <c r="X161" s="113">
        <v>5000</v>
      </c>
      <c r="Y161" s="117">
        <f t="shared" ref="Y161:Y171" si="38">IF(W161="","",W161-X161)</f>
        <v>60867</v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43" t="s">
        <v>52</v>
      </c>
      <c r="G162" s="544"/>
      <c r="H162" s="354"/>
      <c r="I162" s="543" t="s">
        <v>64</v>
      </c>
      <c r="J162" s="545"/>
      <c r="K162" s="544"/>
      <c r="L162" s="416"/>
      <c r="M162" s="93"/>
      <c r="N162" s="110"/>
      <c r="O162" s="111" t="s">
        <v>65</v>
      </c>
      <c r="P162" s="111"/>
      <c r="Q162" s="111"/>
      <c r="R162" s="111">
        <f t="shared" si="36"/>
        <v>15</v>
      </c>
      <c r="S162" s="92"/>
      <c r="T162" s="111" t="s">
        <v>65</v>
      </c>
      <c r="U162" s="117"/>
      <c r="V162" s="113"/>
      <c r="W162" s="117" t="str">
        <f t="shared" si="37"/>
        <v/>
      </c>
      <c r="X162" s="113"/>
      <c r="Y162" s="117" t="str">
        <f t="shared" si="38"/>
        <v/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6"/>
        <v>15</v>
      </c>
      <c r="S163" s="92"/>
      <c r="T163" s="111" t="s">
        <v>66</v>
      </c>
      <c r="U163" s="117"/>
      <c r="V163" s="113"/>
      <c r="W163" s="117" t="str">
        <f t="shared" si="37"/>
        <v/>
      </c>
      <c r="X163" s="113"/>
      <c r="Y163" s="117" t="str">
        <f t="shared" si="38"/>
        <v/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0" t="s">
        <v>51</v>
      </c>
      <c r="C164" s="502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65867</v>
      </c>
      <c r="H164" s="122"/>
      <c r="I164" s="126">
        <f>IF(C168&gt;0,$K$2,C166)</f>
        <v>28</v>
      </c>
      <c r="J164" s="127" t="s">
        <v>68</v>
      </c>
      <c r="K164" s="128">
        <f>K160/$K$2*I164</f>
        <v>40000</v>
      </c>
      <c r="L164" s="129"/>
      <c r="M164" s="93"/>
      <c r="N164" s="110"/>
      <c r="O164" s="111" t="s">
        <v>69</v>
      </c>
      <c r="P164" s="111"/>
      <c r="Q164" s="111"/>
      <c r="R164" s="111">
        <f t="shared" si="36"/>
        <v>15</v>
      </c>
      <c r="S164" s="92"/>
      <c r="T164" s="111" t="s">
        <v>69</v>
      </c>
      <c r="U164" s="117"/>
      <c r="V164" s="113"/>
      <c r="W164" s="117" t="str">
        <f t="shared" si="37"/>
        <v/>
      </c>
      <c r="X164" s="113"/>
      <c r="Y164" s="117" t="str">
        <f t="shared" si="38"/>
        <v/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0</v>
      </c>
      <c r="H165" s="122"/>
      <c r="I165" s="142">
        <v>72</v>
      </c>
      <c r="J165" s="127" t="s">
        <v>70</v>
      </c>
      <c r="K165" s="125">
        <f>K160/$K$2/8*I165</f>
        <v>12857.142857142859</v>
      </c>
      <c r="L165" s="131"/>
      <c r="M165" s="93"/>
      <c r="N165" s="110"/>
      <c r="O165" s="111" t="s">
        <v>47</v>
      </c>
      <c r="P165" s="111"/>
      <c r="Q165" s="111"/>
      <c r="R165" s="111">
        <f t="shared" si="36"/>
        <v>15</v>
      </c>
      <c r="S165" s="92"/>
      <c r="T165" s="111" t="s">
        <v>47</v>
      </c>
      <c r="U165" s="117"/>
      <c r="V165" s="113"/>
      <c r="W165" s="117" t="str">
        <f t="shared" si="37"/>
        <v/>
      </c>
      <c r="X165" s="113"/>
      <c r="Y165" s="117" t="str">
        <f t="shared" si="38"/>
        <v/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0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65867</v>
      </c>
      <c r="H166" s="122"/>
      <c r="I166" s="532" t="s">
        <v>72</v>
      </c>
      <c r="J166" s="502"/>
      <c r="K166" s="125">
        <f>K164+K165</f>
        <v>52857.142857142855</v>
      </c>
      <c r="L166" s="131"/>
      <c r="M166" s="93"/>
      <c r="N166" s="110"/>
      <c r="O166" s="111" t="s">
        <v>73</v>
      </c>
      <c r="P166" s="111"/>
      <c r="Q166" s="111"/>
      <c r="R166" s="111">
        <f t="shared" si="36"/>
        <v>15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22"/>
      <c r="I167" s="532" t="s">
        <v>74</v>
      </c>
      <c r="J167" s="502"/>
      <c r="K167" s="125">
        <f>G167</f>
        <v>5000</v>
      </c>
      <c r="L167" s="131"/>
      <c r="M167" s="93"/>
      <c r="N167" s="110"/>
      <c r="O167" s="111" t="s">
        <v>75</v>
      </c>
      <c r="P167" s="111"/>
      <c r="Q167" s="111"/>
      <c r="R167" s="111">
        <f t="shared" si="36"/>
        <v>15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15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60867</v>
      </c>
      <c r="H168" s="354"/>
      <c r="I168" s="533" t="s">
        <v>13</v>
      </c>
      <c r="J168" s="534"/>
      <c r="K168" s="431">
        <f>K166-K167</f>
        <v>47857.142857142855</v>
      </c>
      <c r="L168" s="413"/>
      <c r="M168" s="93"/>
      <c r="N168" s="110"/>
      <c r="O168" s="111" t="s">
        <v>78</v>
      </c>
      <c r="P168" s="111"/>
      <c r="Q168" s="111"/>
      <c r="R168" s="111">
        <f t="shared" si="36"/>
        <v>15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51"/>
      <c r="J169" s="552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6"/>
        <v>15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51"/>
      <c r="J170" s="552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6"/>
        <v>15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6"/>
        <v>15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37" t="s">
        <v>50</v>
      </c>
      <c r="B173" s="538"/>
      <c r="C173" s="538"/>
      <c r="D173" s="538"/>
      <c r="E173" s="538"/>
      <c r="F173" s="538"/>
      <c r="G173" s="538"/>
      <c r="H173" s="538"/>
      <c r="I173" s="538"/>
      <c r="J173" s="538"/>
      <c r="K173" s="538"/>
      <c r="L173" s="539"/>
      <c r="M173" s="94"/>
      <c r="N173" s="95"/>
      <c r="O173" s="546" t="s">
        <v>51</v>
      </c>
      <c r="P173" s="547"/>
      <c r="Q173" s="547"/>
      <c r="R173" s="548"/>
      <c r="S173" s="96"/>
      <c r="T173" s="546" t="s">
        <v>52</v>
      </c>
      <c r="U173" s="547"/>
      <c r="V173" s="547"/>
      <c r="W173" s="547"/>
      <c r="X173" s="547"/>
      <c r="Y173" s="548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63" t="s">
        <v>240</v>
      </c>
      <c r="D174" s="549"/>
      <c r="E174" s="549"/>
      <c r="F174" s="549"/>
      <c r="G174" s="442" t="str">
        <f>$J$1</f>
        <v>February</v>
      </c>
      <c r="H174" s="564">
        <f>$K$1</f>
        <v>2024</v>
      </c>
      <c r="I174" s="549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94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/>
      <c r="Q176" s="111"/>
      <c r="R176" s="111">
        <f t="shared" ref="R176:R186" si="39">R175-Q176</f>
        <v>15</v>
      </c>
      <c r="S176" s="92"/>
      <c r="T176" s="111" t="s">
        <v>62</v>
      </c>
      <c r="U176" s="117">
        <f>Y175</f>
        <v>79000</v>
      </c>
      <c r="V176" s="113"/>
      <c r="W176" s="117">
        <f t="shared" ref="W176:W186" si="40">IF(U176="","",U176+V176)</f>
        <v>79000</v>
      </c>
      <c r="X176" s="113">
        <v>5000</v>
      </c>
      <c r="Y176" s="117">
        <f t="shared" ref="Y176:Y186" si="41">IF(W176="","",W176-X176)</f>
        <v>74000</v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43" t="s">
        <v>52</v>
      </c>
      <c r="G177" s="544"/>
      <c r="H177" s="354"/>
      <c r="I177" s="543" t="s">
        <v>64</v>
      </c>
      <c r="J177" s="545"/>
      <c r="K177" s="544"/>
      <c r="L177" s="416"/>
      <c r="M177" s="93"/>
      <c r="N177" s="110"/>
      <c r="O177" s="111" t="s">
        <v>65</v>
      </c>
      <c r="P177" s="111"/>
      <c r="Q177" s="111"/>
      <c r="R177" s="111">
        <f t="shared" si="39"/>
        <v>15</v>
      </c>
      <c r="S177" s="92"/>
      <c r="T177" s="111" t="s">
        <v>65</v>
      </c>
      <c r="U177" s="117"/>
      <c r="V177" s="113"/>
      <c r="W177" s="117" t="str">
        <f t="shared" si="40"/>
        <v/>
      </c>
      <c r="X177" s="113"/>
      <c r="Y177" s="117" t="str">
        <f t="shared" si="41"/>
        <v/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65" t="s">
        <v>51</v>
      </c>
      <c r="C179" s="502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79000</v>
      </c>
      <c r="H179" s="324"/>
      <c r="I179" s="488">
        <f>IF(C183&gt;0,$K$2,C181)</f>
        <v>28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16</v>
      </c>
      <c r="J180" s="329" t="s">
        <v>70</v>
      </c>
      <c r="K180" s="327">
        <f>K175/$K$2/8*I180</f>
        <v>3928.5714285714284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0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79000</v>
      </c>
      <c r="H181" s="324"/>
      <c r="I181" s="566" t="s">
        <v>72</v>
      </c>
      <c r="J181" s="502"/>
      <c r="K181" s="327">
        <f>K179+K180</f>
        <v>58928.571428571428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24"/>
      <c r="I182" s="566" t="s">
        <v>74</v>
      </c>
      <c r="J182" s="502"/>
      <c r="K182" s="327">
        <f>G182</f>
        <v>5000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74000</v>
      </c>
      <c r="H183" s="354"/>
      <c r="I183" s="533" t="s">
        <v>13</v>
      </c>
      <c r="J183" s="534"/>
      <c r="K183" s="431">
        <f>K181-K182</f>
        <v>53928.571428571428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67"/>
      <c r="J184" s="552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67"/>
      <c r="J185" s="552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37" t="s">
        <v>50</v>
      </c>
      <c r="B188" s="538"/>
      <c r="C188" s="538"/>
      <c r="D188" s="538"/>
      <c r="E188" s="538"/>
      <c r="F188" s="538"/>
      <c r="G188" s="538"/>
      <c r="H188" s="538"/>
      <c r="I188" s="538"/>
      <c r="J188" s="538"/>
      <c r="K188" s="538"/>
      <c r="L188" s="539"/>
      <c r="M188" s="94"/>
      <c r="N188" s="95"/>
      <c r="O188" s="546" t="s">
        <v>51</v>
      </c>
      <c r="P188" s="547"/>
      <c r="Q188" s="547"/>
      <c r="R188" s="548"/>
      <c r="S188" s="96"/>
      <c r="T188" s="546" t="s">
        <v>52</v>
      </c>
      <c r="U188" s="547"/>
      <c r="V188" s="547"/>
      <c r="W188" s="547"/>
      <c r="X188" s="547"/>
      <c r="Y188" s="548"/>
      <c r="Z188" s="97"/>
      <c r="AA188" s="93"/>
      <c r="AB188" s="93"/>
      <c r="AC188" s="93"/>
    </row>
    <row r="189" spans="1:29" ht="20.100000000000001" customHeight="1" thickBot="1" x14ac:dyDescent="0.25">
      <c r="A189" s="437"/>
      <c r="B189" s="438"/>
      <c r="C189" s="540" t="s">
        <v>240</v>
      </c>
      <c r="D189" s="549"/>
      <c r="E189" s="549"/>
      <c r="F189" s="549"/>
      <c r="G189" s="438" t="str">
        <f>$J$1</f>
        <v>February</v>
      </c>
      <c r="H189" s="542">
        <f>$K$1</f>
        <v>2024</v>
      </c>
      <c r="I189" s="549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93"/>
      <c r="AB189" s="93"/>
      <c r="AC189" s="93"/>
    </row>
    <row r="190" spans="1:29" ht="20.100000000000001" customHeight="1" x14ac:dyDescent="0.2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f>22000+3000</f>
        <v>25000</v>
      </c>
      <c r="L190" s="410"/>
      <c r="M190" s="93"/>
      <c r="N190" s="110"/>
      <c r="O190" s="111" t="s">
        <v>60</v>
      </c>
      <c r="P190" s="111">
        <v>30</v>
      </c>
      <c r="Q190" s="111">
        <v>1</v>
      </c>
      <c r="R190" s="111">
        <v>0</v>
      </c>
      <c r="S190" s="112"/>
      <c r="T190" s="111" t="s">
        <v>60</v>
      </c>
      <c r="U190" s="113"/>
      <c r="V190" s="113"/>
      <c r="W190" s="113"/>
      <c r="X190" s="113"/>
      <c r="Y190" s="113"/>
      <c r="Z190" s="106"/>
      <c r="AA190" s="93"/>
      <c r="AB190" s="93"/>
      <c r="AC190" s="93"/>
    </row>
    <row r="191" spans="1:29" ht="20.100000000000001" customHeight="1" thickBot="1" x14ac:dyDescent="0.25">
      <c r="A191" s="406"/>
      <c r="B191" s="354" t="s">
        <v>61</v>
      </c>
      <c r="C191" s="411" t="s">
        <v>117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/>
      <c r="Q191" s="111"/>
      <c r="R191" s="111"/>
      <c r="S191" s="92"/>
      <c r="T191" s="111" t="s">
        <v>62</v>
      </c>
      <c r="U191" s="117"/>
      <c r="V191" s="113"/>
      <c r="W191" s="117"/>
      <c r="X191" s="113"/>
      <c r="Y191" s="117"/>
      <c r="Z191" s="118"/>
      <c r="AA191" s="93"/>
      <c r="AB191" s="93"/>
      <c r="AC191" s="93"/>
    </row>
    <row r="192" spans="1:29" ht="20.100000000000001" customHeight="1" thickBot="1" x14ac:dyDescent="0.25">
      <c r="A192" s="406"/>
      <c r="B192" s="414" t="s">
        <v>63</v>
      </c>
      <c r="C192" s="415"/>
      <c r="D192" s="354"/>
      <c r="E192" s="354"/>
      <c r="F192" s="543" t="s">
        <v>52</v>
      </c>
      <c r="G192" s="544"/>
      <c r="H192" s="354"/>
      <c r="I192" s="543" t="s">
        <v>64</v>
      </c>
      <c r="J192" s="545"/>
      <c r="K192" s="544"/>
      <c r="L192" s="416"/>
      <c r="M192" s="93"/>
      <c r="N192" s="110"/>
      <c r="O192" s="111" t="s">
        <v>65</v>
      </c>
      <c r="P192" s="111"/>
      <c r="Q192" s="111"/>
      <c r="R192" s="111"/>
      <c r="S192" s="92"/>
      <c r="T192" s="111" t="s">
        <v>65</v>
      </c>
      <c r="U192" s="117"/>
      <c r="V192" s="113"/>
      <c r="W192" s="117"/>
      <c r="X192" s="113"/>
      <c r="Y192" s="117"/>
      <c r="Z192" s="118"/>
      <c r="AA192" s="93"/>
      <c r="AB192" s="93"/>
      <c r="AC192" s="93"/>
    </row>
    <row r="193" spans="1:29" ht="20.100000000000001" customHeight="1" x14ac:dyDescent="0.2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/>
      <c r="S193" s="92"/>
      <c r="T193" s="111" t="s">
        <v>66</v>
      </c>
      <c r="U193" s="117"/>
      <c r="V193" s="113"/>
      <c r="W193" s="117"/>
      <c r="X193" s="113"/>
      <c r="Y193" s="117"/>
      <c r="Z193" s="118"/>
      <c r="AA193" s="93"/>
      <c r="AB193" s="93"/>
      <c r="AC193" s="93"/>
    </row>
    <row r="194" spans="1:29" ht="20.100000000000001" customHeight="1" x14ac:dyDescent="0.2">
      <c r="A194" s="406"/>
      <c r="B194" s="553" t="s">
        <v>51</v>
      </c>
      <c r="C194" s="502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IF(C198&gt;=C197,$K$2,C196+C198)</f>
        <v>28</v>
      </c>
      <c r="J194" s="127" t="s">
        <v>68</v>
      </c>
      <c r="K194" s="128">
        <f>K190/$K$2*I194</f>
        <v>25000</v>
      </c>
      <c r="L194" s="419"/>
      <c r="M194" s="93"/>
      <c r="N194" s="110"/>
      <c r="O194" s="111" t="s">
        <v>69</v>
      </c>
      <c r="P194" s="111"/>
      <c r="Q194" s="111"/>
      <c r="R194" s="111"/>
      <c r="S194" s="92"/>
      <c r="T194" s="111" t="s">
        <v>69</v>
      </c>
      <c r="U194" s="117"/>
      <c r="V194" s="113"/>
      <c r="W194" s="117"/>
      <c r="X194" s="113"/>
      <c r="Y194" s="117"/>
      <c r="Z194" s="118"/>
      <c r="AA194" s="93"/>
      <c r="AB194" s="93"/>
      <c r="AC194" s="93"/>
    </row>
    <row r="195" spans="1:29" ht="20.100000000000001" customHeight="1" x14ac:dyDescent="0.2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27</v>
      </c>
      <c r="J195" s="127" t="s">
        <v>70</v>
      </c>
      <c r="K195" s="125">
        <f>K190/$K$2/8*I195</f>
        <v>3013.3928571428573</v>
      </c>
      <c r="L195" s="421"/>
      <c r="M195" s="93"/>
      <c r="N195" s="110"/>
      <c r="O195" s="111" t="s">
        <v>47</v>
      </c>
      <c r="P195" s="111"/>
      <c r="Q195" s="111"/>
      <c r="R195" s="111"/>
      <c r="S195" s="92"/>
      <c r="T195" s="111" t="s">
        <v>47</v>
      </c>
      <c r="U195" s="117"/>
      <c r="V195" s="113"/>
      <c r="W195" s="117"/>
      <c r="X195" s="113"/>
      <c r="Y195" s="117"/>
      <c r="Z195" s="118"/>
      <c r="AA195" s="93"/>
      <c r="AB195" s="93"/>
      <c r="AC195" s="93"/>
    </row>
    <row r="196" spans="1:29" ht="20.100000000000001" customHeight="1" x14ac:dyDescent="0.2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0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54" t="s">
        <v>72</v>
      </c>
      <c r="J196" s="502"/>
      <c r="K196" s="125">
        <f>K194+K195</f>
        <v>28013.392857142859</v>
      </c>
      <c r="L196" s="421"/>
      <c r="M196" s="93"/>
      <c r="N196" s="110"/>
      <c r="O196" s="111" t="s">
        <v>73</v>
      </c>
      <c r="P196" s="111"/>
      <c r="Q196" s="111"/>
      <c r="R196" s="111"/>
      <c r="S196" s="92"/>
      <c r="T196" s="111" t="s">
        <v>73</v>
      </c>
      <c r="U196" s="117"/>
      <c r="V196" s="113"/>
      <c r="W196" s="117"/>
      <c r="X196" s="113"/>
      <c r="Y196" s="117"/>
      <c r="Z196" s="118"/>
      <c r="AA196" s="93"/>
      <c r="AB196" s="93"/>
      <c r="AC196" s="93"/>
    </row>
    <row r="197" spans="1:29" ht="20.100000000000001" customHeight="1" x14ac:dyDescent="0.2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54" t="s">
        <v>74</v>
      </c>
      <c r="J197" s="502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/>
      <c r="S197" s="92"/>
      <c r="T197" s="111" t="s">
        <v>75</v>
      </c>
      <c r="U197" s="117"/>
      <c r="V197" s="113"/>
      <c r="W197" s="117"/>
      <c r="X197" s="113"/>
      <c r="Y197" s="117"/>
      <c r="Z197" s="118"/>
      <c r="AA197" s="93"/>
      <c r="AB197" s="93"/>
      <c r="AC197" s="93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33" t="s">
        <v>13</v>
      </c>
      <c r="J198" s="534"/>
      <c r="K198" s="431">
        <f>K196-K197</f>
        <v>28013.392857142859</v>
      </c>
      <c r="L198" s="413"/>
      <c r="M198" s="93"/>
      <c r="N198" s="110"/>
      <c r="O198" s="111" t="s">
        <v>78</v>
      </c>
      <c r="P198" s="111"/>
      <c r="Q198" s="111"/>
      <c r="R198" s="111"/>
      <c r="S198" s="92"/>
      <c r="T198" s="111" t="s">
        <v>78</v>
      </c>
      <c r="U198" s="117"/>
      <c r="V198" s="113"/>
      <c r="W198" s="117"/>
      <c r="X198" s="113"/>
      <c r="Y198" s="117"/>
      <c r="Z198" s="118"/>
      <c r="AA198" s="93"/>
      <c r="AB198" s="93"/>
      <c r="AC198" s="93"/>
    </row>
    <row r="199" spans="1:29" ht="20.100000000000001" customHeight="1" x14ac:dyDescent="0.2">
      <c r="A199" s="406"/>
      <c r="B199" s="354"/>
      <c r="C199" s="354"/>
      <c r="D199" s="354"/>
      <c r="E199" s="354"/>
      <c r="F199" s="354"/>
      <c r="G199" s="354"/>
      <c r="H199" s="354"/>
      <c r="I199" s="535"/>
      <c r="J199" s="536"/>
      <c r="K199" s="409"/>
      <c r="L199" s="416"/>
      <c r="M199" s="93"/>
      <c r="N199" s="110"/>
      <c r="O199" s="111" t="s">
        <v>79</v>
      </c>
      <c r="P199" s="111"/>
      <c r="Q199" s="111"/>
      <c r="R199" s="111"/>
      <c r="S199" s="92"/>
      <c r="T199" s="111" t="s">
        <v>79</v>
      </c>
      <c r="U199" s="117"/>
      <c r="V199" s="113"/>
      <c r="W199" s="117"/>
      <c r="X199" s="113"/>
      <c r="Y199" s="117"/>
      <c r="Z199" s="118"/>
      <c r="AA199" s="93"/>
      <c r="AB199" s="93"/>
      <c r="AC199" s="93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35"/>
      <c r="J200" s="536"/>
      <c r="K200" s="409"/>
      <c r="L200" s="416"/>
      <c r="M200" s="93"/>
      <c r="N200" s="110"/>
      <c r="O200" s="111" t="s">
        <v>80</v>
      </c>
      <c r="P200" s="111"/>
      <c r="Q200" s="111"/>
      <c r="R200" s="111"/>
      <c r="S200" s="92"/>
      <c r="T200" s="111" t="s">
        <v>80</v>
      </c>
      <c r="U200" s="117">
        <f>IF($J$1="October","",Y199)</f>
        <v>0</v>
      </c>
      <c r="V200" s="113"/>
      <c r="W200" s="117">
        <f t="shared" ref="W200:W201" si="42">IF(U200="","",U200+V200)</f>
        <v>0</v>
      </c>
      <c r="X200" s="113"/>
      <c r="Y200" s="117">
        <f t="shared" ref="Y200:Y201" si="43">IF(W200="","",W200-X200)</f>
        <v>0</v>
      </c>
      <c r="Z200" s="118"/>
      <c r="AA200" s="93"/>
      <c r="AB200" s="93"/>
      <c r="AC200" s="93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/>
      <c r="S201" s="92"/>
      <c r="T201" s="111" t="s">
        <v>81</v>
      </c>
      <c r="U201" s="117">
        <f>IF($J$1="November","",Y200)</f>
        <v>0</v>
      </c>
      <c r="V201" s="113"/>
      <c r="W201" s="117">
        <f t="shared" si="42"/>
        <v>0</v>
      </c>
      <c r="X201" s="113"/>
      <c r="Y201" s="117">
        <f t="shared" si="43"/>
        <v>0</v>
      </c>
      <c r="Z201" s="118"/>
      <c r="AA201" s="93"/>
      <c r="AB201" s="93"/>
      <c r="AC201" s="93"/>
    </row>
    <row r="202" spans="1:29" ht="20.100000000000001" customHeight="1" thickBot="1" x14ac:dyDescent="0.25">
      <c r="A202" s="132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34"/>
      <c r="M202" s="93"/>
      <c r="N202" s="11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152"/>
      <c r="AA202" s="93"/>
      <c r="AB202" s="93"/>
      <c r="AC202" s="93"/>
    </row>
    <row r="203" spans="1:29" ht="20.100000000000001" customHeight="1" thickBot="1" x14ac:dyDescent="0.55000000000000004">
      <c r="A203" s="537" t="s">
        <v>50</v>
      </c>
      <c r="B203" s="538"/>
      <c r="C203" s="538"/>
      <c r="D203" s="538"/>
      <c r="E203" s="538"/>
      <c r="F203" s="538"/>
      <c r="G203" s="538"/>
      <c r="H203" s="538"/>
      <c r="I203" s="538"/>
      <c r="J203" s="538"/>
      <c r="K203" s="538"/>
      <c r="L203" s="539"/>
      <c r="M203" s="94"/>
      <c r="N203" s="95"/>
      <c r="O203" s="546" t="s">
        <v>51</v>
      </c>
      <c r="P203" s="547"/>
      <c r="Q203" s="547"/>
      <c r="R203" s="548"/>
      <c r="S203" s="96"/>
      <c r="T203" s="546" t="s">
        <v>52</v>
      </c>
      <c r="U203" s="547"/>
      <c r="V203" s="547"/>
      <c r="W203" s="547"/>
      <c r="X203" s="547"/>
      <c r="Y203" s="548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40" t="s">
        <v>240</v>
      </c>
      <c r="D204" s="549"/>
      <c r="E204" s="549"/>
      <c r="F204" s="549"/>
      <c r="G204" s="438" t="str">
        <f>$J$1</f>
        <v>February</v>
      </c>
      <c r="H204" s="542">
        <f>$K$1</f>
        <v>2024</v>
      </c>
      <c r="I204" s="549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v>45000</v>
      </c>
      <c r="L205" s="109"/>
      <c r="M205" s="93"/>
      <c r="N205" s="110"/>
      <c r="O205" s="111" t="s">
        <v>60</v>
      </c>
      <c r="P205" s="111">
        <v>31</v>
      </c>
      <c r="Q205" s="111">
        <v>0</v>
      </c>
      <c r="R205" s="111"/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218</v>
      </c>
      <c r="D206" s="85"/>
      <c r="E206" s="85"/>
      <c r="F206" s="85"/>
      <c r="G206" s="107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/>
      <c r="Q206" s="111"/>
      <c r="R206" s="111"/>
      <c r="S206" s="92"/>
      <c r="T206" s="111" t="s">
        <v>62</v>
      </c>
      <c r="U206" s="117">
        <f t="shared" ref="U206:U213" si="44">Y205</f>
        <v>0</v>
      </c>
      <c r="V206" s="113">
        <v>10000</v>
      </c>
      <c r="W206" s="117">
        <f t="shared" ref="W206:W216" si="45">IF(U206="","",U206+V206)</f>
        <v>10000</v>
      </c>
      <c r="X206" s="113">
        <v>5000</v>
      </c>
      <c r="Y206" s="117">
        <f t="shared" ref="Y206:Y216" si="46">IF(W206="","",W206-X206)</f>
        <v>5000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43" t="s">
        <v>52</v>
      </c>
      <c r="G207" s="544"/>
      <c r="H207" s="354"/>
      <c r="I207" s="543" t="s">
        <v>64</v>
      </c>
      <c r="J207" s="545"/>
      <c r="K207" s="544"/>
      <c r="L207" s="416"/>
      <c r="M207" s="93"/>
      <c r="N207" s="110"/>
      <c r="O207" s="111" t="s">
        <v>65</v>
      </c>
      <c r="P207" s="111"/>
      <c r="Q207" s="111"/>
      <c r="R207" s="111"/>
      <c r="S207" s="92"/>
      <c r="T207" s="111" t="s">
        <v>65</v>
      </c>
      <c r="U207" s="117"/>
      <c r="V207" s="113"/>
      <c r="W207" s="117" t="str">
        <f t="shared" si="45"/>
        <v/>
      </c>
      <c r="X207" s="113"/>
      <c r="Y207" s="117" t="str">
        <f t="shared" si="46"/>
        <v/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/>
      <c r="S208" s="92"/>
      <c r="T208" s="111" t="s">
        <v>66</v>
      </c>
      <c r="U208" s="117" t="str">
        <f t="shared" si="44"/>
        <v/>
      </c>
      <c r="V208" s="113"/>
      <c r="W208" s="117" t="str">
        <f t="shared" si="45"/>
        <v/>
      </c>
      <c r="X208" s="113"/>
      <c r="Y208" s="117" t="str">
        <f t="shared" si="46"/>
        <v/>
      </c>
      <c r="Z208" s="118"/>
      <c r="AA208" s="93"/>
      <c r="AB208" s="141">
        <f>K213+K919</f>
        <v>9162.9464285714275</v>
      </c>
      <c r="AC208" s="93"/>
    </row>
    <row r="209" spans="1:29" ht="20.100000000000001" customHeight="1" x14ac:dyDescent="0.2">
      <c r="A209" s="98"/>
      <c r="B209" s="550" t="s">
        <v>51</v>
      </c>
      <c r="C209" s="502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IF(C213&gt;0,$K$2,C211)</f>
        <v>0</v>
      </c>
      <c r="J209" s="127" t="s">
        <v>68</v>
      </c>
      <c r="K209" s="128">
        <f>K205/$K$2*I209</f>
        <v>0</v>
      </c>
      <c r="L209" s="129"/>
      <c r="M209" s="93"/>
      <c r="N209" s="110"/>
      <c r="O209" s="111" t="s">
        <v>69</v>
      </c>
      <c r="P209" s="111"/>
      <c r="Q209" s="111"/>
      <c r="R209" s="111"/>
      <c r="S209" s="92"/>
      <c r="T209" s="111" t="s">
        <v>69</v>
      </c>
      <c r="U209" s="117" t="str">
        <f t="shared" si="44"/>
        <v/>
      </c>
      <c r="V209" s="113"/>
      <c r="W209" s="117" t="str">
        <f t="shared" si="45"/>
        <v/>
      </c>
      <c r="X209" s="113"/>
      <c r="Y209" s="117" t="str">
        <f t="shared" si="46"/>
        <v/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10000</v>
      </c>
      <c r="H210" s="122"/>
      <c r="I210" s="126">
        <v>70.5</v>
      </c>
      <c r="J210" s="127" t="s">
        <v>70</v>
      </c>
      <c r="K210" s="125">
        <f>K205/$K$2/8*I210</f>
        <v>14162.946428571428</v>
      </c>
      <c r="L210" s="131"/>
      <c r="M210" s="93"/>
      <c r="N210" s="110"/>
      <c r="O210" s="111" t="s">
        <v>47</v>
      </c>
      <c r="P210" s="111"/>
      <c r="Q210" s="111"/>
      <c r="R210" s="111"/>
      <c r="S210" s="92"/>
      <c r="T210" s="111" t="s">
        <v>47</v>
      </c>
      <c r="U210" s="117" t="str">
        <f t="shared" si="44"/>
        <v/>
      </c>
      <c r="V210" s="113"/>
      <c r="W210" s="117" t="str">
        <f t="shared" si="45"/>
        <v/>
      </c>
      <c r="X210" s="113"/>
      <c r="Y210" s="117" t="str">
        <f t="shared" si="46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0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10000</v>
      </c>
      <c r="H211" s="122"/>
      <c r="I211" s="532" t="s">
        <v>72</v>
      </c>
      <c r="J211" s="502"/>
      <c r="K211" s="125">
        <f>K209+K210</f>
        <v>14162.946428571428</v>
      </c>
      <c r="L211" s="131"/>
      <c r="M211" s="93"/>
      <c r="N211" s="110"/>
      <c r="O211" s="111" t="s">
        <v>73</v>
      </c>
      <c r="P211" s="111"/>
      <c r="Q211" s="111"/>
      <c r="R211" s="111"/>
      <c r="S211" s="92"/>
      <c r="T211" s="111" t="s">
        <v>73</v>
      </c>
      <c r="U211" s="117" t="str">
        <f t="shared" si="44"/>
        <v/>
      </c>
      <c r="V211" s="113"/>
      <c r="W211" s="117" t="str">
        <f t="shared" si="45"/>
        <v/>
      </c>
      <c r="X211" s="113"/>
      <c r="Y211" s="117" t="str">
        <f t="shared" si="46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5000</v>
      </c>
      <c r="H212" s="122"/>
      <c r="I212" s="532" t="s">
        <v>74</v>
      </c>
      <c r="J212" s="502"/>
      <c r="K212" s="125">
        <f>G212</f>
        <v>5000</v>
      </c>
      <c r="L212" s="131"/>
      <c r="M212" s="93"/>
      <c r="N212" s="110"/>
      <c r="O212" s="111" t="s">
        <v>75</v>
      </c>
      <c r="P212" s="111"/>
      <c r="Q212" s="111"/>
      <c r="R212" s="111"/>
      <c r="S212" s="92"/>
      <c r="T212" s="111" t="s">
        <v>75</v>
      </c>
      <c r="U212" s="117" t="str">
        <f t="shared" si="44"/>
        <v/>
      </c>
      <c r="V212" s="113"/>
      <c r="W212" s="117" t="str">
        <f t="shared" si="45"/>
        <v/>
      </c>
      <c r="X212" s="113"/>
      <c r="Y212" s="117" t="str">
        <f t="shared" si="46"/>
        <v/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5000</v>
      </c>
      <c r="H213" s="354"/>
      <c r="I213" s="533" t="s">
        <v>13</v>
      </c>
      <c r="J213" s="534"/>
      <c r="K213" s="431">
        <f>K211-K212</f>
        <v>9162.9464285714275</v>
      </c>
      <c r="L213" s="413"/>
      <c r="M213" s="93"/>
      <c r="N213" s="110"/>
      <c r="O213" s="111" t="s">
        <v>78</v>
      </c>
      <c r="P213" s="111"/>
      <c r="Q213" s="111"/>
      <c r="R213" s="111"/>
      <c r="S213" s="92"/>
      <c r="T213" s="111" t="s">
        <v>78</v>
      </c>
      <c r="U213" s="117" t="str">
        <f t="shared" si="44"/>
        <v/>
      </c>
      <c r="V213" s="113"/>
      <c r="W213" s="117" t="str">
        <f t="shared" si="45"/>
        <v/>
      </c>
      <c r="X213" s="113"/>
      <c r="Y213" s="117" t="str">
        <f t="shared" si="46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51"/>
      <c r="J214" s="552"/>
      <c r="K214" s="87"/>
      <c r="L214" s="121"/>
      <c r="M214" s="93"/>
      <c r="N214" s="110"/>
      <c r="O214" s="111" t="s">
        <v>79</v>
      </c>
      <c r="P214" s="111"/>
      <c r="Q214" s="111"/>
      <c r="R214" s="111"/>
      <c r="S214" s="92"/>
      <c r="T214" s="111" t="s">
        <v>79</v>
      </c>
      <c r="U214" s="117"/>
      <c r="V214" s="113"/>
      <c r="W214" s="117" t="str">
        <f t="shared" si="45"/>
        <v/>
      </c>
      <c r="X214" s="113"/>
      <c r="Y214" s="117" t="str">
        <f t="shared" si="46"/>
        <v/>
      </c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51"/>
      <c r="J215" s="552"/>
      <c r="K215" s="87"/>
      <c r="L215" s="121"/>
      <c r="M215" s="93"/>
      <c r="N215" s="110"/>
      <c r="O215" s="111" t="s">
        <v>80</v>
      </c>
      <c r="P215" s="111"/>
      <c r="Q215" s="111"/>
      <c r="R215" s="111"/>
      <c r="S215" s="92"/>
      <c r="T215" s="111" t="s">
        <v>80</v>
      </c>
      <c r="U215" s="117"/>
      <c r="V215" s="113"/>
      <c r="W215" s="117" t="str">
        <f t="shared" si="45"/>
        <v/>
      </c>
      <c r="X215" s="113"/>
      <c r="Y215" s="117" t="str">
        <f t="shared" si="46"/>
        <v/>
      </c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/>
      <c r="S216" s="92"/>
      <c r="T216" s="111" t="s">
        <v>81</v>
      </c>
      <c r="U216" s="117"/>
      <c r="V216" s="113"/>
      <c r="W216" s="117" t="str">
        <f t="shared" si="45"/>
        <v/>
      </c>
      <c r="X216" s="113"/>
      <c r="Y216" s="117" t="str">
        <f t="shared" si="46"/>
        <v/>
      </c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37" t="s">
        <v>50</v>
      </c>
      <c r="B218" s="538"/>
      <c r="C218" s="538"/>
      <c r="D218" s="538"/>
      <c r="E218" s="538"/>
      <c r="F218" s="538"/>
      <c r="G218" s="538"/>
      <c r="H218" s="538"/>
      <c r="I218" s="538"/>
      <c r="J218" s="538"/>
      <c r="K218" s="538"/>
      <c r="L218" s="539"/>
      <c r="M218" s="94"/>
      <c r="N218" s="95"/>
      <c r="O218" s="546" t="s">
        <v>51</v>
      </c>
      <c r="P218" s="547"/>
      <c r="Q218" s="547"/>
      <c r="R218" s="548"/>
      <c r="S218" s="96"/>
      <c r="T218" s="546" t="s">
        <v>52</v>
      </c>
      <c r="U218" s="547"/>
      <c r="V218" s="547"/>
      <c r="W218" s="547"/>
      <c r="X218" s="547"/>
      <c r="Y218" s="548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40" t="s">
        <v>240</v>
      </c>
      <c r="D219" s="549"/>
      <c r="E219" s="549"/>
      <c r="F219" s="549"/>
      <c r="G219" s="438" t="str">
        <f>$J$1</f>
        <v>February</v>
      </c>
      <c r="H219" s="542">
        <f>$K$1</f>
        <v>2024</v>
      </c>
      <c r="I219" s="549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60000+10000</f>
        <v>70000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f>15-Q220+13</f>
        <v>24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93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/>
      <c r="Q221" s="111"/>
      <c r="R221" s="111">
        <f t="shared" ref="R221:R231" si="47">R220-Q221</f>
        <v>24</v>
      </c>
      <c r="S221" s="92"/>
      <c r="T221" s="111" t="s">
        <v>62</v>
      </c>
      <c r="U221" s="117"/>
      <c r="V221" s="113"/>
      <c r="W221" s="117" t="str">
        <f t="shared" ref="W221:W231" si="48">IF(U221="","",U221+V221)</f>
        <v/>
      </c>
      <c r="X221" s="113"/>
      <c r="Y221" s="117" t="str">
        <f t="shared" ref="Y221:Y231" si="49">IF(W221="","",W221-X221)</f>
        <v/>
      </c>
      <c r="Z221" s="118"/>
      <c r="AA221" s="94"/>
      <c r="AB221" s="93"/>
      <c r="AC221" s="93"/>
    </row>
    <row r="222" spans="1:29" ht="20.100000000000001" customHeight="1" thickBot="1" x14ac:dyDescent="0.25">
      <c r="A222" s="406"/>
      <c r="B222" s="414" t="s">
        <v>63</v>
      </c>
      <c r="C222" s="415"/>
      <c r="D222" s="354"/>
      <c r="E222" s="354"/>
      <c r="F222" s="543" t="s">
        <v>52</v>
      </c>
      <c r="G222" s="544"/>
      <c r="H222" s="354"/>
      <c r="I222" s="543" t="s">
        <v>64</v>
      </c>
      <c r="J222" s="545"/>
      <c r="K222" s="544"/>
      <c r="L222" s="416"/>
      <c r="M222" s="93"/>
      <c r="N222" s="110"/>
      <c r="O222" s="111" t="s">
        <v>65</v>
      </c>
      <c r="P222" s="111"/>
      <c r="Q222" s="111"/>
      <c r="R222" s="111">
        <f t="shared" si="47"/>
        <v>24</v>
      </c>
      <c r="S222" s="92"/>
      <c r="T222" s="111" t="s">
        <v>65</v>
      </c>
      <c r="U222" s="117"/>
      <c r="V222" s="113"/>
      <c r="W222" s="117" t="str">
        <f t="shared" si="48"/>
        <v/>
      </c>
      <c r="X222" s="113"/>
      <c r="Y222" s="117" t="str">
        <f t="shared" si="49"/>
        <v/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f t="shared" si="47"/>
        <v>24</v>
      </c>
      <c r="S223" s="92"/>
      <c r="T223" s="111" t="s">
        <v>66</v>
      </c>
      <c r="U223" s="117"/>
      <c r="V223" s="113"/>
      <c r="W223" s="117" t="str">
        <f t="shared" si="48"/>
        <v/>
      </c>
      <c r="X223" s="113"/>
      <c r="Y223" s="117" t="str">
        <f t="shared" si="49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50" t="s">
        <v>51</v>
      </c>
      <c r="C224" s="502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28</v>
      </c>
      <c r="J224" s="127" t="s">
        <v>68</v>
      </c>
      <c r="K224" s="128">
        <f>K220/$K$2*I224</f>
        <v>70000</v>
      </c>
      <c r="L224" s="129"/>
      <c r="M224" s="93"/>
      <c r="N224" s="110"/>
      <c r="O224" s="111" t="s">
        <v>69</v>
      </c>
      <c r="P224" s="111"/>
      <c r="Q224" s="111"/>
      <c r="R224" s="111">
        <f t="shared" si="47"/>
        <v>24</v>
      </c>
      <c r="S224" s="92"/>
      <c r="T224" s="111" t="s">
        <v>69</v>
      </c>
      <c r="U224" s="117"/>
      <c r="V224" s="113"/>
      <c r="W224" s="117" t="str">
        <f t="shared" si="48"/>
        <v/>
      </c>
      <c r="X224" s="113"/>
      <c r="Y224" s="117" t="str">
        <f t="shared" si="49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14.5</v>
      </c>
      <c r="J225" s="127" t="s">
        <v>70</v>
      </c>
      <c r="K225" s="125">
        <f>K220/$K$2/8*I225</f>
        <v>4531.25</v>
      </c>
      <c r="L225" s="131"/>
      <c r="M225" s="93"/>
      <c r="N225" s="110"/>
      <c r="O225" s="111" t="s">
        <v>47</v>
      </c>
      <c r="P225" s="111"/>
      <c r="Q225" s="111"/>
      <c r="R225" s="111">
        <f t="shared" si="47"/>
        <v>24</v>
      </c>
      <c r="S225" s="92"/>
      <c r="T225" s="111" t="s">
        <v>47</v>
      </c>
      <c r="U225" s="117"/>
      <c r="V225" s="113"/>
      <c r="W225" s="117" t="str">
        <f t="shared" si="48"/>
        <v/>
      </c>
      <c r="X225" s="113"/>
      <c r="Y225" s="117" t="str">
        <f t="shared" si="49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0</v>
      </c>
      <c r="D226" s="85"/>
      <c r="E226" s="85"/>
      <c r="F226" s="124" t="s">
        <v>71</v>
      </c>
      <c r="G226" s="125" t="str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/>
      </c>
      <c r="H226" s="122"/>
      <c r="I226" s="532" t="s">
        <v>72</v>
      </c>
      <c r="J226" s="502"/>
      <c r="K226" s="125">
        <f>K224+K225</f>
        <v>74531.25</v>
      </c>
      <c r="L226" s="131"/>
      <c r="M226" s="93"/>
      <c r="N226" s="110"/>
      <c r="O226" s="111" t="s">
        <v>73</v>
      </c>
      <c r="P226" s="111"/>
      <c r="Q226" s="111"/>
      <c r="R226" s="111">
        <f t="shared" si="47"/>
        <v>24</v>
      </c>
      <c r="S226" s="92"/>
      <c r="T226" s="111" t="s">
        <v>73</v>
      </c>
      <c r="U226" s="117"/>
      <c r="V226" s="113"/>
      <c r="W226" s="117" t="str">
        <f t="shared" si="48"/>
        <v/>
      </c>
      <c r="X226" s="113"/>
      <c r="Y226" s="117" t="str">
        <f t="shared" si="49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32" t="s">
        <v>74</v>
      </c>
      <c r="J227" s="502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f t="shared" si="47"/>
        <v>24</v>
      </c>
      <c r="S227" s="92"/>
      <c r="T227" s="111" t="s">
        <v>75</v>
      </c>
      <c r="U227" s="117"/>
      <c r="V227" s="113"/>
      <c r="W227" s="117" t="str">
        <f t="shared" si="48"/>
        <v/>
      </c>
      <c r="X227" s="113"/>
      <c r="Y227" s="117" t="str">
        <f t="shared" si="49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24</v>
      </c>
      <c r="D228" s="354"/>
      <c r="E228" s="354"/>
      <c r="F228" s="427" t="s">
        <v>58</v>
      </c>
      <c r="G228" s="428" t="str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/>
      </c>
      <c r="H228" s="354"/>
      <c r="I228" s="533" t="s">
        <v>13</v>
      </c>
      <c r="J228" s="534"/>
      <c r="K228" s="431">
        <f>K226-K227</f>
        <v>74531.25</v>
      </c>
      <c r="L228" s="413"/>
      <c r="M228" s="93"/>
      <c r="N228" s="110"/>
      <c r="O228" s="111" t="s">
        <v>78</v>
      </c>
      <c r="P228" s="111"/>
      <c r="Q228" s="111"/>
      <c r="R228" s="111">
        <f t="shared" si="47"/>
        <v>24</v>
      </c>
      <c r="S228" s="92"/>
      <c r="T228" s="111" t="s">
        <v>78</v>
      </c>
      <c r="U228" s="117"/>
      <c r="V228" s="113"/>
      <c r="W228" s="117" t="str">
        <f t="shared" si="48"/>
        <v/>
      </c>
      <c r="X228" s="113"/>
      <c r="Y228" s="117" t="str">
        <f t="shared" si="49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51"/>
      <c r="J229" s="552"/>
      <c r="K229" s="87"/>
      <c r="L229" s="121"/>
      <c r="M229" s="93"/>
      <c r="N229" s="110"/>
      <c r="O229" s="111" t="s">
        <v>79</v>
      </c>
      <c r="P229" s="111"/>
      <c r="Q229" s="111"/>
      <c r="R229" s="111">
        <f t="shared" si="47"/>
        <v>24</v>
      </c>
      <c r="S229" s="92"/>
      <c r="T229" s="111" t="s">
        <v>79</v>
      </c>
      <c r="U229" s="117"/>
      <c r="V229" s="113"/>
      <c r="W229" s="117" t="str">
        <f t="shared" si="48"/>
        <v/>
      </c>
      <c r="X229" s="113"/>
      <c r="Y229" s="117" t="str">
        <f t="shared" si="49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51"/>
      <c r="J230" s="552"/>
      <c r="K230" s="87"/>
      <c r="L230" s="121"/>
      <c r="M230" s="93"/>
      <c r="N230" s="110"/>
      <c r="O230" s="111" t="s">
        <v>80</v>
      </c>
      <c r="P230" s="111"/>
      <c r="Q230" s="111"/>
      <c r="R230" s="111">
        <f t="shared" si="47"/>
        <v>24</v>
      </c>
      <c r="S230" s="92"/>
      <c r="T230" s="111" t="s">
        <v>80</v>
      </c>
      <c r="U230" s="117"/>
      <c r="V230" s="113"/>
      <c r="W230" s="117" t="str">
        <f t="shared" si="48"/>
        <v/>
      </c>
      <c r="X230" s="113"/>
      <c r="Y230" s="117" t="str">
        <f t="shared" si="49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f t="shared" si="47"/>
        <v>24</v>
      </c>
      <c r="S231" s="92"/>
      <c r="T231" s="111" t="s">
        <v>81</v>
      </c>
      <c r="U231" s="117"/>
      <c r="V231" s="113"/>
      <c r="W231" s="117" t="str">
        <f t="shared" si="48"/>
        <v/>
      </c>
      <c r="X231" s="113"/>
      <c r="Y231" s="117" t="str">
        <f t="shared" si="49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37" t="s">
        <v>50</v>
      </c>
      <c r="B233" s="538"/>
      <c r="C233" s="538"/>
      <c r="D233" s="538"/>
      <c r="E233" s="538"/>
      <c r="F233" s="538"/>
      <c r="G233" s="538"/>
      <c r="H233" s="538"/>
      <c r="I233" s="538"/>
      <c r="J233" s="538"/>
      <c r="K233" s="538"/>
      <c r="L233" s="539"/>
      <c r="M233" s="94"/>
      <c r="N233" s="95"/>
      <c r="O233" s="546" t="s">
        <v>51</v>
      </c>
      <c r="P233" s="547"/>
      <c r="Q233" s="547"/>
      <c r="R233" s="548"/>
      <c r="S233" s="96"/>
      <c r="T233" s="546" t="s">
        <v>52</v>
      </c>
      <c r="U233" s="547"/>
      <c r="V233" s="547"/>
      <c r="W233" s="547"/>
      <c r="X233" s="547"/>
      <c r="Y233" s="548"/>
      <c r="Z233" s="97"/>
      <c r="AA233" s="94"/>
      <c r="AB233" s="93"/>
      <c r="AC233" s="93"/>
    </row>
    <row r="234" spans="1:29" ht="20.100000000000001" customHeight="1" thickBot="1" x14ac:dyDescent="0.25">
      <c r="A234" s="437"/>
      <c r="B234" s="438"/>
      <c r="C234" s="540" t="s">
        <v>240</v>
      </c>
      <c r="D234" s="549"/>
      <c r="E234" s="549"/>
      <c r="F234" s="549"/>
      <c r="G234" s="438" t="str">
        <f>$J$1</f>
        <v>February</v>
      </c>
      <c r="H234" s="542">
        <f>$K$1</f>
        <v>2024</v>
      </c>
      <c r="I234" s="549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f>24000+3000+3000+5000+5000</f>
        <v>40000</v>
      </c>
      <c r="L235" s="109"/>
      <c r="M235" s="93"/>
      <c r="N235" s="110"/>
      <c r="O235" s="111" t="s">
        <v>60</v>
      </c>
      <c r="P235" s="111">
        <v>30</v>
      </c>
      <c r="Q235" s="111">
        <v>1</v>
      </c>
      <c r="R235" s="111">
        <f>15-Q235</f>
        <v>14</v>
      </c>
      <c r="S235" s="112"/>
      <c r="T235" s="111" t="s">
        <v>60</v>
      </c>
      <c r="U235" s="113">
        <v>44000</v>
      </c>
      <c r="V235" s="113"/>
      <c r="W235" s="113">
        <f>V235+U235</f>
        <v>44000</v>
      </c>
      <c r="X235" s="113">
        <v>5000</v>
      </c>
      <c r="Y235" s="113">
        <f>W235-X235</f>
        <v>39000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95</v>
      </c>
      <c r="D236" s="85"/>
      <c r="E236" s="85"/>
      <c r="F236" s="85"/>
      <c r="G236" s="85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/>
      <c r="Q236" s="111"/>
      <c r="R236" s="111">
        <f t="shared" ref="R236:R246" si="50">R235-Q236</f>
        <v>14</v>
      </c>
      <c r="S236" s="92"/>
      <c r="T236" s="111" t="s">
        <v>62</v>
      </c>
      <c r="U236" s="117">
        <f>Y235</f>
        <v>39000</v>
      </c>
      <c r="V236" s="113"/>
      <c r="W236" s="117">
        <f t="shared" ref="W236:W246" si="51">IF(U236="","",U236+V236)</f>
        <v>39000</v>
      </c>
      <c r="X236" s="113">
        <v>5000</v>
      </c>
      <c r="Y236" s="117">
        <f t="shared" ref="Y236:Y246" si="52">IF(W236="","",W236-X236)</f>
        <v>34000</v>
      </c>
      <c r="Z236" s="118"/>
      <c r="AA236" s="94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43" t="s">
        <v>52</v>
      </c>
      <c r="G237" s="544"/>
      <c r="H237" s="354"/>
      <c r="I237" s="543" t="s">
        <v>64</v>
      </c>
      <c r="J237" s="545"/>
      <c r="K237" s="544"/>
      <c r="L237" s="416"/>
      <c r="M237" s="93"/>
      <c r="N237" s="110"/>
      <c r="O237" s="111" t="s">
        <v>65</v>
      </c>
      <c r="P237" s="111"/>
      <c r="Q237" s="111"/>
      <c r="R237" s="111">
        <f t="shared" si="50"/>
        <v>14</v>
      </c>
      <c r="S237" s="92"/>
      <c r="T237" s="111" t="s">
        <v>65</v>
      </c>
      <c r="U237" s="117"/>
      <c r="V237" s="113"/>
      <c r="W237" s="117" t="str">
        <f t="shared" si="51"/>
        <v/>
      </c>
      <c r="X237" s="113"/>
      <c r="Y237" s="117" t="str">
        <f t="shared" si="52"/>
        <v/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/>
      <c r="Q238" s="111"/>
      <c r="R238" s="111">
        <f t="shared" si="50"/>
        <v>14</v>
      </c>
      <c r="S238" s="92"/>
      <c r="T238" s="111" t="s">
        <v>66</v>
      </c>
      <c r="U238" s="117"/>
      <c r="V238" s="113"/>
      <c r="W238" s="117" t="str">
        <f t="shared" si="51"/>
        <v/>
      </c>
      <c r="X238" s="113"/>
      <c r="Y238" s="117" t="str">
        <f t="shared" si="52"/>
        <v/>
      </c>
      <c r="Z238" s="118"/>
      <c r="AA238" s="93"/>
      <c r="AB238" s="93"/>
      <c r="AC238" s="93"/>
    </row>
    <row r="239" spans="1:29" ht="20.100000000000001" customHeight="1" x14ac:dyDescent="0.2">
      <c r="A239" s="98"/>
      <c r="B239" s="550" t="s">
        <v>51</v>
      </c>
      <c r="C239" s="502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39000</v>
      </c>
      <c r="H239" s="122"/>
      <c r="I239" s="126">
        <f>IF(C243&gt;=C242,$K$2,C241+C243)</f>
        <v>28</v>
      </c>
      <c r="J239" s="127" t="s">
        <v>68</v>
      </c>
      <c r="K239" s="128">
        <f>K235/$K$2*I239</f>
        <v>40000</v>
      </c>
      <c r="L239" s="129"/>
      <c r="M239" s="93"/>
      <c r="N239" s="110"/>
      <c r="O239" s="111" t="s">
        <v>69</v>
      </c>
      <c r="P239" s="111"/>
      <c r="Q239" s="111"/>
      <c r="R239" s="111">
        <f t="shared" si="50"/>
        <v>14</v>
      </c>
      <c r="S239" s="92"/>
      <c r="T239" s="111" t="s">
        <v>69</v>
      </c>
      <c r="U239" s="117"/>
      <c r="V239" s="113"/>
      <c r="W239" s="117" t="str">
        <f t="shared" si="51"/>
        <v/>
      </c>
      <c r="X239" s="113"/>
      <c r="Y239" s="117" t="str">
        <f t="shared" si="52"/>
        <v/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97</v>
      </c>
      <c r="J240" s="127" t="s">
        <v>70</v>
      </c>
      <c r="K240" s="125">
        <f>K235/$K$2/8*I240</f>
        <v>17321.428571428572</v>
      </c>
      <c r="L240" s="131"/>
      <c r="M240" s="93"/>
      <c r="N240" s="110"/>
      <c r="O240" s="111" t="s">
        <v>47</v>
      </c>
      <c r="P240" s="111"/>
      <c r="Q240" s="111"/>
      <c r="R240" s="111">
        <f t="shared" si="50"/>
        <v>14</v>
      </c>
      <c r="S240" s="92"/>
      <c r="T240" s="111" t="s">
        <v>47</v>
      </c>
      <c r="U240" s="117"/>
      <c r="V240" s="113"/>
      <c r="W240" s="117" t="str">
        <f t="shared" si="51"/>
        <v/>
      </c>
      <c r="X240" s="113"/>
      <c r="Y240" s="117" t="str">
        <f t="shared" si="52"/>
        <v/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39000</v>
      </c>
      <c r="H241" s="122"/>
      <c r="I241" s="532" t="s">
        <v>72</v>
      </c>
      <c r="J241" s="502"/>
      <c r="K241" s="125">
        <f>K239+K240</f>
        <v>57321.428571428572</v>
      </c>
      <c r="L241" s="131"/>
      <c r="M241" s="93"/>
      <c r="N241" s="110"/>
      <c r="O241" s="111" t="s">
        <v>73</v>
      </c>
      <c r="P241" s="111"/>
      <c r="Q241" s="111"/>
      <c r="R241" s="111">
        <f t="shared" si="50"/>
        <v>14</v>
      </c>
      <c r="S241" s="92"/>
      <c r="T241" s="111" t="s">
        <v>73</v>
      </c>
      <c r="U241" s="117"/>
      <c r="V241" s="113"/>
      <c r="W241" s="117" t="str">
        <f t="shared" si="51"/>
        <v/>
      </c>
      <c r="X241" s="113"/>
      <c r="Y241" s="117" t="str">
        <f t="shared" si="52"/>
        <v/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32" t="s">
        <v>74</v>
      </c>
      <c r="J242" s="502"/>
      <c r="K242" s="125">
        <f>G242</f>
        <v>5000</v>
      </c>
      <c r="L242" s="131"/>
      <c r="M242" s="93"/>
      <c r="N242" s="110"/>
      <c r="O242" s="111" t="s">
        <v>75</v>
      </c>
      <c r="P242" s="111"/>
      <c r="Q242" s="111"/>
      <c r="R242" s="111">
        <f t="shared" si="50"/>
        <v>14</v>
      </c>
      <c r="S242" s="92"/>
      <c r="T242" s="111" t="s">
        <v>75</v>
      </c>
      <c r="U242" s="117"/>
      <c r="V242" s="113"/>
      <c r="W242" s="117" t="str">
        <f t="shared" si="51"/>
        <v/>
      </c>
      <c r="X242" s="113"/>
      <c r="Y242" s="117" t="str">
        <f t="shared" si="52"/>
        <v/>
      </c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14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34000</v>
      </c>
      <c r="H243" s="354"/>
      <c r="I243" s="533" t="s">
        <v>13</v>
      </c>
      <c r="J243" s="534"/>
      <c r="K243" s="431">
        <f>K241-K242</f>
        <v>52321.428571428572</v>
      </c>
      <c r="L243" s="413"/>
      <c r="M243" s="93"/>
      <c r="N243" s="110"/>
      <c r="O243" s="111" t="s">
        <v>78</v>
      </c>
      <c r="P243" s="111"/>
      <c r="Q243" s="111"/>
      <c r="R243" s="111">
        <f t="shared" si="50"/>
        <v>14</v>
      </c>
      <c r="S243" s="92"/>
      <c r="T243" s="111" t="s">
        <v>78</v>
      </c>
      <c r="U243" s="117"/>
      <c r="V243" s="113"/>
      <c r="W243" s="117" t="str">
        <f t="shared" si="51"/>
        <v/>
      </c>
      <c r="X243" s="113"/>
      <c r="Y243" s="117" t="str">
        <f t="shared" si="52"/>
        <v/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51"/>
      <c r="J244" s="552"/>
      <c r="K244" s="87"/>
      <c r="L244" s="121"/>
      <c r="M244" s="93"/>
      <c r="N244" s="110"/>
      <c r="O244" s="111" t="s">
        <v>79</v>
      </c>
      <c r="P244" s="111"/>
      <c r="Q244" s="111"/>
      <c r="R244" s="111">
        <f t="shared" si="50"/>
        <v>14</v>
      </c>
      <c r="S244" s="92"/>
      <c r="T244" s="111" t="s">
        <v>79</v>
      </c>
      <c r="U244" s="117"/>
      <c r="V244" s="113"/>
      <c r="W244" s="117" t="str">
        <f t="shared" si="51"/>
        <v/>
      </c>
      <c r="X244" s="113"/>
      <c r="Y244" s="117" t="str">
        <f t="shared" si="52"/>
        <v/>
      </c>
      <c r="Z244" s="118"/>
      <c r="AA244" s="93"/>
      <c r="AB244" s="93"/>
      <c r="AC244" s="93"/>
    </row>
    <row r="245" spans="1:29" ht="20.100000000000001" customHeight="1" x14ac:dyDescent="0.3">
      <c r="A245" s="98"/>
      <c r="B245" s="83"/>
      <c r="C245" s="83"/>
      <c r="D245" s="83"/>
      <c r="E245" s="83"/>
      <c r="F245" s="143"/>
      <c r="G245" s="83"/>
      <c r="H245" s="83"/>
      <c r="I245" s="551"/>
      <c r="J245" s="552"/>
      <c r="K245" s="87"/>
      <c r="L245" s="121"/>
      <c r="M245" s="93"/>
      <c r="N245" s="110"/>
      <c r="O245" s="111" t="s">
        <v>80</v>
      </c>
      <c r="P245" s="111"/>
      <c r="Q245" s="111"/>
      <c r="R245" s="111">
        <f t="shared" si="50"/>
        <v>14</v>
      </c>
      <c r="S245" s="92"/>
      <c r="T245" s="111" t="s">
        <v>80</v>
      </c>
      <c r="U245" s="117"/>
      <c r="V245" s="113"/>
      <c r="W245" s="117" t="str">
        <f t="shared" si="51"/>
        <v/>
      </c>
      <c r="X245" s="113"/>
      <c r="Y245" s="117" t="str">
        <f t="shared" si="52"/>
        <v/>
      </c>
      <c r="Z245" s="118"/>
      <c r="AA245" s="93"/>
      <c r="AB245" s="93"/>
      <c r="AC245" s="93"/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>
        <f t="shared" si="50"/>
        <v>14</v>
      </c>
      <c r="S246" s="92"/>
      <c r="T246" s="111" t="s">
        <v>81</v>
      </c>
      <c r="U246" s="117"/>
      <c r="V246" s="113"/>
      <c r="W246" s="117" t="str">
        <f t="shared" si="51"/>
        <v/>
      </c>
      <c r="X246" s="113"/>
      <c r="Y246" s="117" t="str">
        <f t="shared" si="52"/>
        <v/>
      </c>
      <c r="Z246" s="118"/>
      <c r="AA246" s="93"/>
      <c r="AB246" s="93"/>
      <c r="AC246" s="93"/>
    </row>
    <row r="247" spans="1:29" ht="20.100000000000001" customHeight="1" thickBot="1" x14ac:dyDescent="0.25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37" t="s">
        <v>50</v>
      </c>
      <c r="B248" s="538"/>
      <c r="C248" s="538"/>
      <c r="D248" s="538"/>
      <c r="E248" s="538"/>
      <c r="F248" s="538"/>
      <c r="G248" s="538"/>
      <c r="H248" s="538"/>
      <c r="I248" s="538"/>
      <c r="J248" s="538"/>
      <c r="K248" s="538"/>
      <c r="L248" s="539"/>
      <c r="M248" s="94"/>
      <c r="N248" s="95"/>
      <c r="O248" s="546" t="s">
        <v>51</v>
      </c>
      <c r="P248" s="559"/>
      <c r="Q248" s="559"/>
      <c r="R248" s="560"/>
      <c r="S248" s="96"/>
      <c r="T248" s="546" t="s">
        <v>52</v>
      </c>
      <c r="U248" s="559"/>
      <c r="V248" s="559"/>
      <c r="W248" s="559"/>
      <c r="X248" s="559"/>
      <c r="Y248" s="560"/>
      <c r="Z248" s="92"/>
      <c r="AA248" s="93"/>
      <c r="AB248" s="93"/>
      <c r="AC248" s="93"/>
    </row>
    <row r="249" spans="1:29" ht="20.100000000000001" customHeight="1" thickBot="1" x14ac:dyDescent="0.25">
      <c r="A249" s="437"/>
      <c r="B249" s="438"/>
      <c r="C249" s="540" t="s">
        <v>240</v>
      </c>
      <c r="D249" s="540"/>
      <c r="E249" s="540"/>
      <c r="F249" s="540"/>
      <c r="G249" s="438" t="str">
        <f>$J$1</f>
        <v>February</v>
      </c>
      <c r="H249" s="542">
        <f>$K$1</f>
        <v>2024</v>
      </c>
      <c r="I249" s="542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92"/>
      <c r="AA249" s="93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1200</v>
      </c>
      <c r="L250" s="109"/>
      <c r="M250" s="93"/>
      <c r="N250" s="110"/>
      <c r="O250" s="111" t="s">
        <v>60</v>
      </c>
      <c r="P250" s="111"/>
      <c r="Q250" s="111"/>
      <c r="R250" s="111">
        <v>0</v>
      </c>
      <c r="S250" s="112"/>
      <c r="T250" s="111" t="s">
        <v>60</v>
      </c>
      <c r="U250" s="113"/>
      <c r="V250" s="113"/>
      <c r="W250" s="113"/>
      <c r="X250" s="113"/>
      <c r="Y250" s="113"/>
      <c r="Z250" s="92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205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/>
      <c r="Q251" s="111"/>
      <c r="R251" s="111">
        <v>0</v>
      </c>
      <c r="S251" s="92"/>
      <c r="T251" s="111" t="s">
        <v>62</v>
      </c>
      <c r="U251" s="117"/>
      <c r="V251" s="113"/>
      <c r="W251" s="117"/>
      <c r="X251" s="113"/>
      <c r="Y251" s="117"/>
      <c r="Z251" s="92"/>
      <c r="AA251" s="93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43" t="s">
        <v>52</v>
      </c>
      <c r="G252" s="544"/>
      <c r="H252" s="354"/>
      <c r="I252" s="543" t="s">
        <v>64</v>
      </c>
      <c r="J252" s="545"/>
      <c r="K252" s="544"/>
      <c r="L252" s="416"/>
      <c r="M252" s="93"/>
      <c r="N252" s="110"/>
      <c r="O252" s="111" t="s">
        <v>65</v>
      </c>
      <c r="P252" s="111"/>
      <c r="Q252" s="111"/>
      <c r="R252" s="111">
        <v>0</v>
      </c>
      <c r="S252" s="92"/>
      <c r="T252" s="111" t="s">
        <v>65</v>
      </c>
      <c r="U252" s="117"/>
      <c r="V252" s="113"/>
      <c r="W252" s="117"/>
      <c r="X252" s="113"/>
      <c r="Y252" s="117"/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>
        <v>0</v>
      </c>
      <c r="S253" s="92"/>
      <c r="T253" s="111" t="s">
        <v>66</v>
      </c>
      <c r="U253" s="117"/>
      <c r="V253" s="113"/>
      <c r="W253" s="117"/>
      <c r="X253" s="113"/>
      <c r="Y253" s="117"/>
      <c r="Z253" s="92"/>
      <c r="AA253" s="93"/>
      <c r="AB253" s="93"/>
      <c r="AC253" s="93"/>
    </row>
    <row r="254" spans="1:29" ht="20.100000000000001" customHeight="1" x14ac:dyDescent="0.2">
      <c r="A254" s="98"/>
      <c r="B254" s="553" t="s">
        <v>51</v>
      </c>
      <c r="C254" s="558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v>27</v>
      </c>
      <c r="J254" s="127" t="s">
        <v>68</v>
      </c>
      <c r="K254" s="128">
        <f>K250*I254</f>
        <v>32400</v>
      </c>
      <c r="L254" s="129"/>
      <c r="M254" s="93"/>
      <c r="N254" s="110"/>
      <c r="O254" s="111" t="s">
        <v>69</v>
      </c>
      <c r="P254" s="111"/>
      <c r="Q254" s="111"/>
      <c r="R254" s="111">
        <v>0</v>
      </c>
      <c r="S254" s="92"/>
      <c r="T254" s="111" t="s">
        <v>69</v>
      </c>
      <c r="U254" s="117"/>
      <c r="V254" s="113"/>
      <c r="W254" s="117"/>
      <c r="X254" s="113"/>
      <c r="Y254" s="117"/>
      <c r="Z254" s="92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40"/>
      <c r="Q255" s="140"/>
      <c r="R255" s="111">
        <v>0</v>
      </c>
      <c r="S255" s="92"/>
      <c r="T255" s="111" t="s">
        <v>47</v>
      </c>
      <c r="U255" s="117">
        <f>Y254</f>
        <v>0</v>
      </c>
      <c r="V255" s="113"/>
      <c r="W255" s="117">
        <f>IF(U255="","",U255+V255)</f>
        <v>0</v>
      </c>
      <c r="X255" s="113"/>
      <c r="Y255" s="117">
        <f>IF(W255="","",W255-X255)</f>
        <v>0</v>
      </c>
      <c r="Z255" s="92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22"/>
      <c r="I256" s="554" t="s">
        <v>72</v>
      </c>
      <c r="J256" s="561"/>
      <c r="K256" s="125">
        <f>K254+K255</f>
        <v>32400</v>
      </c>
      <c r="L256" s="131"/>
      <c r="M256" s="93"/>
      <c r="N256" s="110"/>
      <c r="O256" s="111" t="s">
        <v>73</v>
      </c>
      <c r="P256" s="111"/>
      <c r="Q256" s="111"/>
      <c r="R256" s="111">
        <v>0</v>
      </c>
      <c r="S256" s="92"/>
      <c r="T256" s="111" t="s">
        <v>73</v>
      </c>
      <c r="U256" s="117"/>
      <c r="V256" s="113"/>
      <c r="W256" s="117"/>
      <c r="X256" s="113"/>
      <c r="Y256" s="117"/>
      <c r="Z256" s="92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54" t="s">
        <v>74</v>
      </c>
      <c r="J257" s="561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v>0</v>
      </c>
      <c r="S257" s="92"/>
      <c r="T257" s="111" t="s">
        <v>75</v>
      </c>
      <c r="U257" s="117"/>
      <c r="V257" s="113"/>
      <c r="W257" s="117"/>
      <c r="X257" s="113"/>
      <c r="Y257" s="117"/>
      <c r="Z257" s="92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33" t="s">
        <v>13</v>
      </c>
      <c r="J258" s="534"/>
      <c r="K258" s="431">
        <f>K256-K257</f>
        <v>32400</v>
      </c>
      <c r="L258" s="413"/>
      <c r="M258" s="93"/>
      <c r="N258" s="110"/>
      <c r="O258" s="111" t="s">
        <v>78</v>
      </c>
      <c r="P258" s="111"/>
      <c r="Q258" s="111"/>
      <c r="R258" s="111">
        <v>0</v>
      </c>
      <c r="S258" s="92"/>
      <c r="T258" s="111" t="s">
        <v>78</v>
      </c>
      <c r="U258" s="117" t="str">
        <f>IF($J$1="September",Y257,"")</f>
        <v/>
      </c>
      <c r="V258" s="113"/>
      <c r="W258" s="117" t="str">
        <f t="shared" ref="W258:W259" si="53">IF(U258="","",U258+V258)</f>
        <v/>
      </c>
      <c r="X258" s="113"/>
      <c r="Y258" s="117" t="str">
        <f t="shared" ref="Y258:Y259" si="54">IF(W258="","",W258-X258)</f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2"/>
      <c r="J259" s="562"/>
      <c r="K259" s="87"/>
      <c r="L259" s="121"/>
      <c r="M259" s="93"/>
      <c r="N259" s="110"/>
      <c r="O259" s="111" t="s">
        <v>79</v>
      </c>
      <c r="P259" s="111"/>
      <c r="Q259" s="111"/>
      <c r="R259" s="111">
        <v>0</v>
      </c>
      <c r="S259" s="92"/>
      <c r="T259" s="111" t="s">
        <v>79</v>
      </c>
      <c r="U259" s="117" t="str">
        <f>IF($J$1="October",Y258,"")</f>
        <v/>
      </c>
      <c r="V259" s="113"/>
      <c r="W259" s="117" t="str">
        <f t="shared" si="53"/>
        <v/>
      </c>
      <c r="X259" s="113"/>
      <c r="Y259" s="117" t="str">
        <f t="shared" si="54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51"/>
      <c r="J260" s="551"/>
      <c r="K260" s="87"/>
      <c r="L260" s="121"/>
      <c r="M260" s="93"/>
      <c r="N260" s="110"/>
      <c r="O260" s="111" t="s">
        <v>80</v>
      </c>
      <c r="P260" s="111"/>
      <c r="Q260" s="111"/>
      <c r="R260" s="111">
        <v>0</v>
      </c>
      <c r="S260" s="92"/>
      <c r="T260" s="111" t="s">
        <v>80</v>
      </c>
      <c r="U260" s="117"/>
      <c r="V260" s="113"/>
      <c r="W260" s="117"/>
      <c r="X260" s="113"/>
      <c r="Y260" s="117"/>
      <c r="Z260" s="92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 t="str">
        <f>IF(Q261="","",R260-Q261)</f>
        <v/>
      </c>
      <c r="S261" s="92"/>
      <c r="T261" s="111" t="s">
        <v>81</v>
      </c>
      <c r="U261" s="117"/>
      <c r="V261" s="113"/>
      <c r="W261" s="117"/>
      <c r="X261" s="113"/>
      <c r="Y261" s="117"/>
      <c r="Z261" s="92"/>
      <c r="AA261" s="93"/>
      <c r="AB261" s="93"/>
      <c r="AC261" s="93"/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37" t="s">
        <v>50</v>
      </c>
      <c r="B263" s="538"/>
      <c r="C263" s="538"/>
      <c r="D263" s="538"/>
      <c r="E263" s="538"/>
      <c r="F263" s="538"/>
      <c r="G263" s="538"/>
      <c r="H263" s="538"/>
      <c r="I263" s="538"/>
      <c r="J263" s="538"/>
      <c r="K263" s="538"/>
      <c r="L263" s="539"/>
      <c r="M263" s="94"/>
      <c r="N263" s="95"/>
      <c r="O263" s="546" t="s">
        <v>51</v>
      </c>
      <c r="P263" s="559"/>
      <c r="Q263" s="559"/>
      <c r="R263" s="560"/>
      <c r="S263" s="96"/>
      <c r="T263" s="546" t="s">
        <v>52</v>
      </c>
      <c r="U263" s="559"/>
      <c r="V263" s="559"/>
      <c r="W263" s="559"/>
      <c r="X263" s="559"/>
      <c r="Y263" s="560"/>
      <c r="Z263" s="92"/>
      <c r="AA263" s="93"/>
      <c r="AB263" s="93"/>
      <c r="AC263" s="93"/>
    </row>
    <row r="264" spans="1:29" ht="20.100000000000001" customHeight="1" thickBot="1" x14ac:dyDescent="0.25">
      <c r="A264" s="437"/>
      <c r="B264" s="438"/>
      <c r="C264" s="540" t="s">
        <v>240</v>
      </c>
      <c r="D264" s="540"/>
      <c r="E264" s="540"/>
      <c r="F264" s="540"/>
      <c r="G264" s="438" t="str">
        <f>$J$1</f>
        <v>February</v>
      </c>
      <c r="H264" s="542">
        <f>$K$1</f>
        <v>2024</v>
      </c>
      <c r="I264" s="542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275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43" t="s">
        <v>52</v>
      </c>
      <c r="G267" s="544"/>
      <c r="H267" s="354"/>
      <c r="I267" s="543" t="s">
        <v>64</v>
      </c>
      <c r="J267" s="545"/>
      <c r="K267" s="544"/>
      <c r="L267" s="416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53" t="s">
        <v>51</v>
      </c>
      <c r="C269" s="558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20</v>
      </c>
      <c r="J269" s="127" t="s">
        <v>68</v>
      </c>
      <c r="K269" s="128">
        <f>K265*I269</f>
        <v>24000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54" t="s">
        <v>72</v>
      </c>
      <c r="J271" s="561"/>
      <c r="K271" s="125">
        <f>K269+K270</f>
        <v>24000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54" t="s">
        <v>74</v>
      </c>
      <c r="J272" s="561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4"/>
      <c r="E273" s="354"/>
      <c r="F273" s="427" t="s">
        <v>58</v>
      </c>
      <c r="G273" s="42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4"/>
      <c r="I273" s="533" t="s">
        <v>13</v>
      </c>
      <c r="J273" s="534"/>
      <c r="K273" s="431">
        <f>K271-K272</f>
        <v>24000</v>
      </c>
      <c r="L273" s="413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55">IF(U273="","",U273+V273)</f>
        <v/>
      </c>
      <c r="X273" s="113"/>
      <c r="Y273" s="117" t="str">
        <f t="shared" ref="Y273:Y274" si="56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2"/>
      <c r="J274" s="562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55"/>
        <v/>
      </c>
      <c r="X274" s="113"/>
      <c r="Y274" s="117" t="str">
        <f t="shared" si="56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51"/>
      <c r="J275" s="551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v>0</v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55000000000000004">
      <c r="A277" s="537" t="s">
        <v>50</v>
      </c>
      <c r="B277" s="538"/>
      <c r="C277" s="538"/>
      <c r="D277" s="538"/>
      <c r="E277" s="538"/>
      <c r="F277" s="538"/>
      <c r="G277" s="538"/>
      <c r="H277" s="538"/>
      <c r="I277" s="538"/>
      <c r="J277" s="538"/>
      <c r="K277" s="538"/>
      <c r="L277" s="539"/>
      <c r="M277" s="94"/>
      <c r="N277" s="95"/>
      <c r="O277" s="546" t="s">
        <v>51</v>
      </c>
      <c r="P277" s="547"/>
      <c r="Q277" s="547"/>
      <c r="R277" s="548"/>
      <c r="S277" s="96"/>
      <c r="T277" s="546" t="s">
        <v>52</v>
      </c>
      <c r="U277" s="547"/>
      <c r="V277" s="547"/>
      <c r="W277" s="547"/>
      <c r="X277" s="547"/>
      <c r="Y277" s="548"/>
      <c r="Z277" s="97"/>
      <c r="AA277" s="93"/>
      <c r="AB277" s="93"/>
      <c r="AC277" s="93"/>
    </row>
    <row r="278" spans="1:29" ht="20.100000000000001" customHeight="1" thickBot="1" x14ac:dyDescent="0.25">
      <c r="A278" s="437"/>
      <c r="B278" s="438"/>
      <c r="C278" s="540" t="s">
        <v>240</v>
      </c>
      <c r="D278" s="549"/>
      <c r="E278" s="549"/>
      <c r="F278" s="549"/>
      <c r="G278" s="438" t="str">
        <f>$J$1</f>
        <v>February</v>
      </c>
      <c r="H278" s="542">
        <f>$K$1</f>
        <v>2024</v>
      </c>
      <c r="I278" s="549"/>
      <c r="J278" s="438"/>
      <c r="K278" s="439"/>
      <c r="L278" s="440"/>
      <c r="M278" s="102"/>
      <c r="N278" s="103"/>
      <c r="O278" s="104" t="s">
        <v>53</v>
      </c>
      <c r="P278" s="104" t="s">
        <v>54</v>
      </c>
      <c r="Q278" s="104" t="s">
        <v>55</v>
      </c>
      <c r="R278" s="104" t="s">
        <v>56</v>
      </c>
      <c r="S278" s="105"/>
      <c r="T278" s="104" t="s">
        <v>53</v>
      </c>
      <c r="U278" s="104" t="s">
        <v>57</v>
      </c>
      <c r="V278" s="104" t="s">
        <v>9</v>
      </c>
      <c r="W278" s="104" t="s">
        <v>10</v>
      </c>
      <c r="X278" s="104" t="s">
        <v>11</v>
      </c>
      <c r="Y278" s="104" t="s">
        <v>58</v>
      </c>
      <c r="Z278" s="106"/>
      <c r="AA278" s="93"/>
      <c r="AB278" s="93"/>
      <c r="AC278" s="93"/>
    </row>
    <row r="279" spans="1:29" ht="20.100000000000001" customHeight="1" x14ac:dyDescent="0.2">
      <c r="A279" s="98"/>
      <c r="B279" s="85"/>
      <c r="C279" s="85"/>
      <c r="D279" s="107"/>
      <c r="E279" s="107"/>
      <c r="F279" s="107"/>
      <c r="G279" s="107"/>
      <c r="H279" s="107"/>
      <c r="I279" s="85"/>
      <c r="J279" s="108" t="s">
        <v>59</v>
      </c>
      <c r="K279" s="87">
        <v>35000</v>
      </c>
      <c r="L279" s="109"/>
      <c r="M279" s="93"/>
      <c r="N279" s="110"/>
      <c r="O279" s="111" t="s">
        <v>60</v>
      </c>
      <c r="P279" s="111">
        <v>30</v>
      </c>
      <c r="Q279" s="111">
        <v>1</v>
      </c>
      <c r="R279" s="111">
        <f>15-Q279</f>
        <v>14</v>
      </c>
      <c r="S279" s="112"/>
      <c r="T279" s="111" t="s">
        <v>60</v>
      </c>
      <c r="U279" s="113"/>
      <c r="V279" s="113"/>
      <c r="W279" s="113">
        <f>V279+U279</f>
        <v>0</v>
      </c>
      <c r="X279" s="113"/>
      <c r="Y279" s="113">
        <f>W279-X279</f>
        <v>0</v>
      </c>
      <c r="Z279" s="106"/>
      <c r="AA279" s="93"/>
      <c r="AB279" s="93"/>
      <c r="AC279" s="93"/>
    </row>
    <row r="280" spans="1:29" ht="20.100000000000001" customHeight="1" thickBot="1" x14ac:dyDescent="0.25">
      <c r="A280" s="98"/>
      <c r="B280" s="85" t="s">
        <v>61</v>
      </c>
      <c r="C280" s="84" t="s">
        <v>97</v>
      </c>
      <c r="D280" s="85"/>
      <c r="E280" s="85"/>
      <c r="F280" s="85"/>
      <c r="G280" s="85"/>
      <c r="H280" s="114"/>
      <c r="I280" s="107"/>
      <c r="J280" s="85"/>
      <c r="K280" s="85"/>
      <c r="L280" s="115"/>
      <c r="M280" s="94"/>
      <c r="N280" s="116"/>
      <c r="O280" s="111" t="s">
        <v>62</v>
      </c>
      <c r="P280" s="111"/>
      <c r="Q280" s="111"/>
      <c r="R280" s="111">
        <f t="shared" ref="R280:R290" si="57">R279-Q280</f>
        <v>14</v>
      </c>
      <c r="S280" s="92"/>
      <c r="T280" s="111" t="s">
        <v>62</v>
      </c>
      <c r="U280" s="117">
        <f t="shared" ref="U280:U282" si="58">Y279</f>
        <v>0</v>
      </c>
      <c r="V280" s="113"/>
      <c r="W280" s="117">
        <f t="shared" ref="W280:W290" si="59">IF(U280="","",U280+V280)</f>
        <v>0</v>
      </c>
      <c r="X280" s="113"/>
      <c r="Y280" s="117">
        <f t="shared" ref="Y280:Y290" si="60">IF(W280="","",W280-X280)</f>
        <v>0</v>
      </c>
      <c r="Z280" s="118"/>
      <c r="AA280" s="93"/>
      <c r="AB280" s="93"/>
      <c r="AC280" s="93"/>
    </row>
    <row r="281" spans="1:29" ht="20.100000000000001" customHeight="1" thickBot="1" x14ac:dyDescent="0.25">
      <c r="A281" s="406"/>
      <c r="B281" s="414" t="s">
        <v>63</v>
      </c>
      <c r="C281" s="415"/>
      <c r="D281" s="354"/>
      <c r="E281" s="354"/>
      <c r="F281" s="543" t="s">
        <v>52</v>
      </c>
      <c r="G281" s="544"/>
      <c r="H281" s="354"/>
      <c r="I281" s="543" t="s">
        <v>64</v>
      </c>
      <c r="J281" s="545"/>
      <c r="K281" s="544"/>
      <c r="L281" s="416"/>
      <c r="M281" s="93"/>
      <c r="N281" s="110"/>
      <c r="O281" s="111" t="s">
        <v>65</v>
      </c>
      <c r="P281" s="111"/>
      <c r="Q281" s="111"/>
      <c r="R281" s="111">
        <f t="shared" si="57"/>
        <v>14</v>
      </c>
      <c r="S281" s="92"/>
      <c r="T281" s="111" t="s">
        <v>65</v>
      </c>
      <c r="U281" s="117">
        <f t="shared" si="58"/>
        <v>0</v>
      </c>
      <c r="V281" s="113"/>
      <c r="W281" s="117">
        <f t="shared" si="59"/>
        <v>0</v>
      </c>
      <c r="X281" s="113"/>
      <c r="Y281" s="117">
        <f t="shared" si="60"/>
        <v>0</v>
      </c>
      <c r="Z281" s="118"/>
      <c r="AA281" s="93"/>
      <c r="AB281" s="93"/>
      <c r="AC281" s="93"/>
    </row>
    <row r="282" spans="1:29" ht="20.100000000000001" customHeight="1" x14ac:dyDescent="0.2">
      <c r="A282" s="98"/>
      <c r="B282" s="85"/>
      <c r="C282" s="85"/>
      <c r="D282" s="85"/>
      <c r="E282" s="85"/>
      <c r="F282" s="85"/>
      <c r="G282" s="85"/>
      <c r="H282" s="122"/>
      <c r="I282" s="85"/>
      <c r="J282" s="85"/>
      <c r="K282" s="85"/>
      <c r="L282" s="123"/>
      <c r="M282" s="93"/>
      <c r="N282" s="110"/>
      <c r="O282" s="111" t="s">
        <v>66</v>
      </c>
      <c r="P282" s="111"/>
      <c r="Q282" s="111"/>
      <c r="R282" s="111">
        <f t="shared" si="57"/>
        <v>14</v>
      </c>
      <c r="S282" s="92"/>
      <c r="T282" s="111" t="s">
        <v>66</v>
      </c>
      <c r="U282" s="117">
        <f t="shared" si="58"/>
        <v>0</v>
      </c>
      <c r="V282" s="113"/>
      <c r="W282" s="117">
        <f t="shared" si="59"/>
        <v>0</v>
      </c>
      <c r="X282" s="113"/>
      <c r="Y282" s="117">
        <f t="shared" si="60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550" t="s">
        <v>51</v>
      </c>
      <c r="C283" s="502"/>
      <c r="D283" s="85"/>
      <c r="E283" s="85"/>
      <c r="F283" s="124" t="s">
        <v>67</v>
      </c>
      <c r="G283" s="12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0</v>
      </c>
      <c r="H283" s="122"/>
      <c r="I283" s="126">
        <f>IF(C287&gt;=C286,$K$2,C285+C287)</f>
        <v>28</v>
      </c>
      <c r="J283" s="127" t="s">
        <v>68</v>
      </c>
      <c r="K283" s="128">
        <f>K279/$K$2*I283</f>
        <v>35000</v>
      </c>
      <c r="L283" s="129"/>
      <c r="M283" s="93"/>
      <c r="N283" s="110"/>
      <c r="O283" s="111" t="s">
        <v>69</v>
      </c>
      <c r="P283" s="111"/>
      <c r="Q283" s="111"/>
      <c r="R283" s="111">
        <f t="shared" si="57"/>
        <v>14</v>
      </c>
      <c r="S283" s="92"/>
      <c r="T283" s="111" t="s">
        <v>69</v>
      </c>
      <c r="U283" s="117">
        <v>0</v>
      </c>
      <c r="V283" s="113"/>
      <c r="W283" s="117">
        <f t="shared" si="59"/>
        <v>0</v>
      </c>
      <c r="X283" s="113"/>
      <c r="Y283" s="117">
        <f t="shared" si="60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130"/>
      <c r="C284" s="130"/>
      <c r="D284" s="85"/>
      <c r="E284" s="85"/>
      <c r="F284" s="124" t="s">
        <v>9</v>
      </c>
      <c r="G284" s="12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122"/>
      <c r="I284" s="126">
        <v>3</v>
      </c>
      <c r="J284" s="127" t="s">
        <v>70</v>
      </c>
      <c r="K284" s="125">
        <f>K279/$K$2/8*I284</f>
        <v>468.75</v>
      </c>
      <c r="L284" s="131"/>
      <c r="M284" s="93"/>
      <c r="N284" s="110"/>
      <c r="O284" s="111" t="s">
        <v>47</v>
      </c>
      <c r="P284" s="140"/>
      <c r="Q284" s="140"/>
      <c r="R284" s="111">
        <f t="shared" si="57"/>
        <v>14</v>
      </c>
      <c r="S284" s="92"/>
      <c r="T284" s="111" t="s">
        <v>47</v>
      </c>
      <c r="U284" s="117">
        <f t="shared" ref="U284:U290" si="61">Y283</f>
        <v>0</v>
      </c>
      <c r="V284" s="113"/>
      <c r="W284" s="117">
        <f t="shared" si="59"/>
        <v>0</v>
      </c>
      <c r="X284" s="113"/>
      <c r="Y284" s="117">
        <f t="shared" si="60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24" t="s">
        <v>54</v>
      </c>
      <c r="C285" s="13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0</v>
      </c>
      <c r="D285" s="85"/>
      <c r="E285" s="85"/>
      <c r="F285" s="124" t="s">
        <v>71</v>
      </c>
      <c r="G285" s="12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0</v>
      </c>
      <c r="H285" s="122"/>
      <c r="I285" s="532" t="s">
        <v>72</v>
      </c>
      <c r="J285" s="502"/>
      <c r="K285" s="125">
        <f>K283+K284</f>
        <v>35468.75</v>
      </c>
      <c r="L285" s="131"/>
      <c r="M285" s="93"/>
      <c r="N285" s="110"/>
      <c r="O285" s="111" t="s">
        <v>73</v>
      </c>
      <c r="P285" s="111"/>
      <c r="Q285" s="111"/>
      <c r="R285" s="111">
        <f t="shared" si="57"/>
        <v>14</v>
      </c>
      <c r="S285" s="92"/>
      <c r="T285" s="111" t="s">
        <v>73</v>
      </c>
      <c r="U285" s="117">
        <f t="shared" si="61"/>
        <v>0</v>
      </c>
      <c r="V285" s="113"/>
      <c r="W285" s="117">
        <f t="shared" si="59"/>
        <v>0</v>
      </c>
      <c r="X285" s="113"/>
      <c r="Y285" s="117">
        <f t="shared" si="60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55</v>
      </c>
      <c r="C286" s="13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85"/>
      <c r="E286" s="85"/>
      <c r="F286" s="124" t="s">
        <v>11</v>
      </c>
      <c r="G286" s="12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122"/>
      <c r="I286" s="532" t="s">
        <v>74</v>
      </c>
      <c r="J286" s="502"/>
      <c r="K286" s="125">
        <f>G286</f>
        <v>0</v>
      </c>
      <c r="L286" s="131"/>
      <c r="M286" s="93"/>
      <c r="N286" s="110"/>
      <c r="O286" s="111" t="s">
        <v>75</v>
      </c>
      <c r="P286" s="111"/>
      <c r="Q286" s="111"/>
      <c r="R286" s="111">
        <f t="shared" si="57"/>
        <v>14</v>
      </c>
      <c r="S286" s="92"/>
      <c r="T286" s="111" t="s">
        <v>75</v>
      </c>
      <c r="U286" s="117">
        <f t="shared" si="61"/>
        <v>0</v>
      </c>
      <c r="V286" s="113"/>
      <c r="W286" s="117">
        <f t="shared" si="59"/>
        <v>0</v>
      </c>
      <c r="X286" s="113"/>
      <c r="Y286" s="117">
        <f t="shared" si="60"/>
        <v>0</v>
      </c>
      <c r="Z286" s="118"/>
      <c r="AA286" s="93"/>
      <c r="AB286" s="93"/>
      <c r="AC286" s="93"/>
    </row>
    <row r="287" spans="1:29" ht="18.75" customHeight="1" x14ac:dyDescent="0.2">
      <c r="A287" s="406"/>
      <c r="B287" s="427" t="s">
        <v>76</v>
      </c>
      <c r="C287" s="425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14</v>
      </c>
      <c r="D287" s="354"/>
      <c r="E287" s="354"/>
      <c r="F287" s="427" t="s">
        <v>58</v>
      </c>
      <c r="G287" s="42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0</v>
      </c>
      <c r="H287" s="354"/>
      <c r="I287" s="533" t="s">
        <v>13</v>
      </c>
      <c r="J287" s="534"/>
      <c r="K287" s="431">
        <f>K285-K286</f>
        <v>35468.75</v>
      </c>
      <c r="L287" s="413"/>
      <c r="M287" s="93"/>
      <c r="N287" s="110"/>
      <c r="O287" s="111" t="s">
        <v>78</v>
      </c>
      <c r="P287" s="111"/>
      <c r="Q287" s="111"/>
      <c r="R287" s="111">
        <f t="shared" si="57"/>
        <v>14</v>
      </c>
      <c r="S287" s="92"/>
      <c r="T287" s="111" t="s">
        <v>78</v>
      </c>
      <c r="U287" s="117">
        <f t="shared" si="61"/>
        <v>0</v>
      </c>
      <c r="V287" s="113"/>
      <c r="W287" s="117">
        <f t="shared" si="59"/>
        <v>0</v>
      </c>
      <c r="X287" s="113"/>
      <c r="Y287" s="117">
        <f t="shared" si="60"/>
        <v>0</v>
      </c>
      <c r="Z287" s="118"/>
      <c r="AA287" s="93"/>
      <c r="AB287" s="93"/>
      <c r="AC287" s="93"/>
    </row>
    <row r="288" spans="1:29" ht="20.100000000000001" customHeight="1" x14ac:dyDescent="0.2">
      <c r="A288" s="98"/>
      <c r="B288" s="85"/>
      <c r="C288" s="85"/>
      <c r="D288" s="85"/>
      <c r="E288" s="85"/>
      <c r="F288" s="85"/>
      <c r="G288" s="85"/>
      <c r="H288" s="85"/>
      <c r="I288" s="551"/>
      <c r="J288" s="552"/>
      <c r="K288" s="87"/>
      <c r="L288" s="121"/>
      <c r="M288" s="93"/>
      <c r="N288" s="110"/>
      <c r="O288" s="111" t="s">
        <v>79</v>
      </c>
      <c r="P288" s="111"/>
      <c r="Q288" s="111"/>
      <c r="R288" s="111">
        <f t="shared" si="57"/>
        <v>14</v>
      </c>
      <c r="S288" s="92"/>
      <c r="T288" s="111" t="s">
        <v>79</v>
      </c>
      <c r="U288" s="117">
        <f t="shared" si="61"/>
        <v>0</v>
      </c>
      <c r="V288" s="113"/>
      <c r="W288" s="117">
        <f t="shared" si="59"/>
        <v>0</v>
      </c>
      <c r="X288" s="113"/>
      <c r="Y288" s="117">
        <f t="shared" si="60"/>
        <v>0</v>
      </c>
      <c r="Z288" s="118"/>
      <c r="AA288" s="93"/>
      <c r="AB288" s="93"/>
      <c r="AC288" s="93"/>
    </row>
    <row r="289" spans="1:29" ht="20.100000000000001" customHeight="1" x14ac:dyDescent="0.3">
      <c r="A289" s="98"/>
      <c r="B289" s="83"/>
      <c r="C289" s="83"/>
      <c r="D289" s="83"/>
      <c r="E289" s="83"/>
      <c r="F289" s="83"/>
      <c r="G289" s="83"/>
      <c r="H289" s="83"/>
      <c r="I289" s="551"/>
      <c r="J289" s="552"/>
      <c r="K289" s="87"/>
      <c r="L289" s="121"/>
      <c r="M289" s="93"/>
      <c r="N289" s="110"/>
      <c r="O289" s="111" t="s">
        <v>80</v>
      </c>
      <c r="P289" s="111"/>
      <c r="Q289" s="111"/>
      <c r="R289" s="111">
        <f t="shared" si="57"/>
        <v>14</v>
      </c>
      <c r="S289" s="92"/>
      <c r="T289" s="111" t="s">
        <v>80</v>
      </c>
      <c r="U289" s="117">
        <f t="shared" si="61"/>
        <v>0</v>
      </c>
      <c r="V289" s="113"/>
      <c r="W289" s="117">
        <f t="shared" si="59"/>
        <v>0</v>
      </c>
      <c r="X289" s="113"/>
      <c r="Y289" s="117">
        <f t="shared" si="60"/>
        <v>0</v>
      </c>
      <c r="Z289" s="118"/>
      <c r="AA289" s="93"/>
      <c r="AB289" s="93"/>
      <c r="AC289" s="93"/>
    </row>
    <row r="290" spans="1:29" ht="20.100000000000001" customHeight="1" thickBot="1" x14ac:dyDescent="0.35">
      <c r="A290" s="132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4"/>
      <c r="M290" s="93"/>
      <c r="N290" s="110"/>
      <c r="O290" s="111" t="s">
        <v>81</v>
      </c>
      <c r="P290" s="111"/>
      <c r="Q290" s="111"/>
      <c r="R290" s="111">
        <f t="shared" si="57"/>
        <v>14</v>
      </c>
      <c r="S290" s="92"/>
      <c r="T290" s="111" t="s">
        <v>81</v>
      </c>
      <c r="U290" s="117">
        <f t="shared" si="61"/>
        <v>0</v>
      </c>
      <c r="V290" s="113"/>
      <c r="W290" s="117">
        <f t="shared" si="59"/>
        <v>0</v>
      </c>
      <c r="X290" s="113"/>
      <c r="Y290" s="117">
        <f t="shared" si="60"/>
        <v>0</v>
      </c>
      <c r="Z290" s="118"/>
      <c r="AA290" s="93"/>
      <c r="AB290" s="93"/>
      <c r="AC290" s="93"/>
    </row>
    <row r="291" spans="1:29" ht="20.100000000000001" customHeight="1" thickBot="1" x14ac:dyDescent="0.25">
      <c r="A291" s="354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136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6"/>
      <c r="AB291" s="136"/>
      <c r="AC291" s="136"/>
    </row>
    <row r="292" spans="1:29" ht="20.100000000000001" customHeight="1" thickBot="1" x14ac:dyDescent="0.55000000000000004">
      <c r="A292" s="537" t="s">
        <v>50</v>
      </c>
      <c r="B292" s="538"/>
      <c r="C292" s="538"/>
      <c r="D292" s="538"/>
      <c r="E292" s="538"/>
      <c r="F292" s="538"/>
      <c r="G292" s="538"/>
      <c r="H292" s="538"/>
      <c r="I292" s="538"/>
      <c r="J292" s="538"/>
      <c r="K292" s="538"/>
      <c r="L292" s="539"/>
      <c r="M292" s="94"/>
      <c r="N292" s="95"/>
      <c r="O292" s="546" t="s">
        <v>51</v>
      </c>
      <c r="P292" s="547"/>
      <c r="Q292" s="547"/>
      <c r="R292" s="548"/>
      <c r="S292" s="96"/>
      <c r="T292" s="546" t="s">
        <v>52</v>
      </c>
      <c r="U292" s="547"/>
      <c r="V292" s="547"/>
      <c r="W292" s="547"/>
      <c r="X292" s="547"/>
      <c r="Y292" s="548"/>
      <c r="Z292" s="97"/>
      <c r="AA292" s="94"/>
      <c r="AB292" s="93"/>
      <c r="AC292" s="93"/>
    </row>
    <row r="293" spans="1:29" ht="20.100000000000001" customHeight="1" thickBot="1" x14ac:dyDescent="0.25">
      <c r="A293" s="437"/>
      <c r="B293" s="438"/>
      <c r="C293" s="540" t="s">
        <v>240</v>
      </c>
      <c r="D293" s="549"/>
      <c r="E293" s="549"/>
      <c r="F293" s="549"/>
      <c r="G293" s="438" t="str">
        <f>$J$1</f>
        <v>February</v>
      </c>
      <c r="H293" s="542">
        <f>$K$1</f>
        <v>2024</v>
      </c>
      <c r="I293" s="549"/>
      <c r="J293" s="438"/>
      <c r="K293" s="439"/>
      <c r="L293" s="440"/>
      <c r="M293" s="102"/>
      <c r="N293" s="103"/>
      <c r="O293" s="104" t="s">
        <v>53</v>
      </c>
      <c r="P293" s="104" t="s">
        <v>54</v>
      </c>
      <c r="Q293" s="104" t="s">
        <v>55</v>
      </c>
      <c r="R293" s="104" t="s">
        <v>56</v>
      </c>
      <c r="S293" s="105"/>
      <c r="T293" s="104" t="s">
        <v>53</v>
      </c>
      <c r="U293" s="104" t="s">
        <v>57</v>
      </c>
      <c r="V293" s="104" t="s">
        <v>9</v>
      </c>
      <c r="W293" s="104" t="s">
        <v>10</v>
      </c>
      <c r="X293" s="104" t="s">
        <v>11</v>
      </c>
      <c r="Y293" s="104" t="s">
        <v>58</v>
      </c>
      <c r="Z293" s="106"/>
      <c r="AA293" s="102"/>
      <c r="AB293" s="93"/>
      <c r="AC293" s="93"/>
    </row>
    <row r="294" spans="1:29" ht="20.100000000000001" customHeight="1" x14ac:dyDescent="0.2">
      <c r="A294" s="406"/>
      <c r="B294" s="354"/>
      <c r="C294" s="354"/>
      <c r="D294" s="407"/>
      <c r="E294" s="407"/>
      <c r="F294" s="407"/>
      <c r="G294" s="407"/>
      <c r="H294" s="407"/>
      <c r="I294" s="354"/>
      <c r="J294" s="408" t="s">
        <v>59</v>
      </c>
      <c r="K294" s="409">
        <f>32000+3000+15000</f>
        <v>50000</v>
      </c>
      <c r="L294" s="410"/>
      <c r="M294" s="93"/>
      <c r="N294" s="110"/>
      <c r="O294" s="111" t="s">
        <v>60</v>
      </c>
      <c r="P294" s="111"/>
      <c r="Q294" s="111"/>
      <c r="R294" s="111">
        <f>15-Q294</f>
        <v>15</v>
      </c>
      <c r="S294" s="112"/>
      <c r="T294" s="111" t="s">
        <v>60</v>
      </c>
      <c r="U294" s="113">
        <v>126240</v>
      </c>
      <c r="V294" s="113"/>
      <c r="W294" s="113">
        <f>V294+U294</f>
        <v>126240</v>
      </c>
      <c r="X294" s="113">
        <v>5000</v>
      </c>
      <c r="Y294" s="113">
        <f>W294-X294</f>
        <v>121240</v>
      </c>
      <c r="Z294" s="106"/>
      <c r="AA294" s="93"/>
      <c r="AB294" s="93"/>
      <c r="AC294" s="93"/>
    </row>
    <row r="295" spans="1:29" ht="20.100000000000001" customHeight="1" thickBot="1" x14ac:dyDescent="0.25">
      <c r="A295" s="406"/>
      <c r="B295" s="354" t="s">
        <v>61</v>
      </c>
      <c r="C295" s="411" t="s">
        <v>98</v>
      </c>
      <c r="D295" s="354"/>
      <c r="E295" s="354"/>
      <c r="F295" s="354"/>
      <c r="G295" s="354"/>
      <c r="H295" s="412"/>
      <c r="I295" s="407"/>
      <c r="J295" s="354"/>
      <c r="K295" s="354"/>
      <c r="L295" s="413"/>
      <c r="M295" s="94"/>
      <c r="N295" s="116"/>
      <c r="O295" s="111" t="s">
        <v>62</v>
      </c>
      <c r="P295" s="111"/>
      <c r="Q295" s="111"/>
      <c r="R295" s="111">
        <f t="shared" ref="R295:R305" si="62">R294-Q295</f>
        <v>15</v>
      </c>
      <c r="S295" s="92"/>
      <c r="T295" s="111" t="s">
        <v>62</v>
      </c>
      <c r="U295" s="117">
        <f>Y294</f>
        <v>121240</v>
      </c>
      <c r="V295" s="113">
        <v>2000</v>
      </c>
      <c r="W295" s="117">
        <f t="shared" ref="W295:W305" si="63">IF(U295="","",U295+V295)</f>
        <v>123240</v>
      </c>
      <c r="X295" s="113">
        <v>7000</v>
      </c>
      <c r="Y295" s="117">
        <f t="shared" ref="Y295:Y305" si="64">IF(W295="","",W295-X295)</f>
        <v>116240</v>
      </c>
      <c r="Z295" s="118"/>
      <c r="AA295" s="94"/>
      <c r="AB295" s="93"/>
      <c r="AC295" s="93"/>
    </row>
    <row r="296" spans="1:29" ht="20.100000000000001" customHeight="1" thickBot="1" x14ac:dyDescent="0.25">
      <c r="A296" s="406"/>
      <c r="B296" s="414" t="s">
        <v>63</v>
      </c>
      <c r="C296" s="415"/>
      <c r="D296" s="354"/>
      <c r="E296" s="354"/>
      <c r="F296" s="543" t="s">
        <v>52</v>
      </c>
      <c r="G296" s="544"/>
      <c r="H296" s="354"/>
      <c r="I296" s="543" t="s">
        <v>64</v>
      </c>
      <c r="J296" s="545"/>
      <c r="K296" s="544"/>
      <c r="L296" s="416"/>
      <c r="M296" s="93"/>
      <c r="N296" s="110"/>
      <c r="O296" s="111" t="s">
        <v>65</v>
      </c>
      <c r="P296" s="111"/>
      <c r="Q296" s="111"/>
      <c r="R296" s="111">
        <f t="shared" si="62"/>
        <v>15</v>
      </c>
      <c r="S296" s="92"/>
      <c r="T296" s="111" t="s">
        <v>65</v>
      </c>
      <c r="U296" s="117"/>
      <c r="V296" s="113"/>
      <c r="W296" s="117" t="str">
        <f t="shared" si="63"/>
        <v/>
      </c>
      <c r="X296" s="113"/>
      <c r="Y296" s="117" t="str">
        <f t="shared" si="64"/>
        <v/>
      </c>
      <c r="Z296" s="118"/>
      <c r="AA296" s="93"/>
      <c r="AB296" s="93"/>
      <c r="AC296" s="93"/>
    </row>
    <row r="297" spans="1:29" ht="20.100000000000001" customHeight="1" x14ac:dyDescent="0.2">
      <c r="A297" s="406"/>
      <c r="B297" s="354"/>
      <c r="C297" s="354"/>
      <c r="D297" s="354"/>
      <c r="E297" s="354"/>
      <c r="F297" s="354"/>
      <c r="G297" s="354"/>
      <c r="H297" s="417"/>
      <c r="I297" s="354"/>
      <c r="J297" s="354"/>
      <c r="K297" s="354"/>
      <c r="L297" s="418"/>
      <c r="M297" s="93"/>
      <c r="N297" s="110"/>
      <c r="O297" s="111" t="s">
        <v>66</v>
      </c>
      <c r="P297" s="111"/>
      <c r="Q297" s="111"/>
      <c r="R297" s="111">
        <f t="shared" si="62"/>
        <v>15</v>
      </c>
      <c r="S297" s="92"/>
      <c r="T297" s="111" t="s">
        <v>66</v>
      </c>
      <c r="U297" s="117"/>
      <c r="V297" s="113"/>
      <c r="W297" s="117" t="str">
        <f t="shared" si="63"/>
        <v/>
      </c>
      <c r="X297" s="113"/>
      <c r="Y297" s="117" t="str">
        <f t="shared" si="64"/>
        <v/>
      </c>
      <c r="Z297" s="118"/>
      <c r="AA297" s="93"/>
      <c r="AB297" s="93"/>
      <c r="AC297" s="93"/>
    </row>
    <row r="298" spans="1:29" ht="20.100000000000001" customHeight="1" x14ac:dyDescent="0.2">
      <c r="A298" s="406"/>
      <c r="B298" s="553" t="s">
        <v>51</v>
      </c>
      <c r="C298" s="502"/>
      <c r="D298" s="354"/>
      <c r="E298" s="354"/>
      <c r="F298" s="124" t="s">
        <v>67</v>
      </c>
      <c r="G298" s="12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121240</v>
      </c>
      <c r="H298" s="417"/>
      <c r="I298" s="420">
        <f>IF(C302&gt;=C301,$K$2,C300+C302)</f>
        <v>28</v>
      </c>
      <c r="J298" s="127" t="s">
        <v>68</v>
      </c>
      <c r="K298" s="128">
        <f>K294/$K$2*I298</f>
        <v>50000</v>
      </c>
      <c r="L298" s="419"/>
      <c r="M298" s="93"/>
      <c r="N298" s="110"/>
      <c r="O298" s="111" t="s">
        <v>69</v>
      </c>
      <c r="P298" s="111"/>
      <c r="Q298" s="111"/>
      <c r="R298" s="111">
        <f t="shared" si="62"/>
        <v>15</v>
      </c>
      <c r="S298" s="92"/>
      <c r="T298" s="111" t="s">
        <v>69</v>
      </c>
      <c r="U298" s="117"/>
      <c r="V298" s="113"/>
      <c r="W298" s="117" t="str">
        <f t="shared" si="63"/>
        <v/>
      </c>
      <c r="X298" s="113"/>
      <c r="Y298" s="117" t="str">
        <f t="shared" si="64"/>
        <v/>
      </c>
      <c r="Z298" s="118"/>
      <c r="AA298" s="93"/>
      <c r="AB298" s="93"/>
      <c r="AC298" s="93"/>
    </row>
    <row r="299" spans="1:29" ht="20.100000000000001" customHeight="1" x14ac:dyDescent="0.2">
      <c r="A299" s="406"/>
      <c r="B299" s="130"/>
      <c r="C299" s="130"/>
      <c r="D299" s="354"/>
      <c r="E299" s="354"/>
      <c r="F299" s="124" t="s">
        <v>9</v>
      </c>
      <c r="G299" s="12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2000</v>
      </c>
      <c r="H299" s="417"/>
      <c r="I299" s="447">
        <v>41</v>
      </c>
      <c r="J299" s="127" t="s">
        <v>70</v>
      </c>
      <c r="K299" s="125">
        <f>K294/$K$2/8*I299</f>
        <v>9151.7857142857138</v>
      </c>
      <c r="L299" s="421"/>
      <c r="M299" s="93"/>
      <c r="N299" s="110"/>
      <c r="O299" s="111" t="s">
        <v>47</v>
      </c>
      <c r="P299" s="111"/>
      <c r="Q299" s="111"/>
      <c r="R299" s="111">
        <f t="shared" si="62"/>
        <v>15</v>
      </c>
      <c r="S299" s="92"/>
      <c r="T299" s="111" t="s">
        <v>47</v>
      </c>
      <c r="U299" s="117"/>
      <c r="V299" s="113"/>
      <c r="W299" s="117" t="str">
        <f t="shared" si="63"/>
        <v/>
      </c>
      <c r="X299" s="113"/>
      <c r="Y299" s="117" t="str">
        <f t="shared" si="64"/>
        <v/>
      </c>
      <c r="Z299" s="118"/>
      <c r="AA299" s="93"/>
      <c r="AB299" s="93"/>
      <c r="AC299" s="93"/>
    </row>
    <row r="300" spans="1:29" ht="20.100000000000001" customHeight="1" x14ac:dyDescent="0.2">
      <c r="A300" s="406"/>
      <c r="B300" s="124" t="s">
        <v>54</v>
      </c>
      <c r="C300" s="13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354"/>
      <c r="E300" s="354"/>
      <c r="F300" s="124" t="s">
        <v>71</v>
      </c>
      <c r="G300" s="12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123240</v>
      </c>
      <c r="H300" s="417"/>
      <c r="I300" s="554" t="s">
        <v>72</v>
      </c>
      <c r="J300" s="502"/>
      <c r="K300" s="125">
        <f>K298+K299</f>
        <v>59151.78571428571</v>
      </c>
      <c r="L300" s="421"/>
      <c r="M300" s="93"/>
      <c r="N300" s="110"/>
      <c r="O300" s="111" t="s">
        <v>73</v>
      </c>
      <c r="P300" s="111"/>
      <c r="Q300" s="111"/>
      <c r="R300" s="111">
        <f t="shared" si="62"/>
        <v>15</v>
      </c>
      <c r="S300" s="92"/>
      <c r="T300" s="111" t="s">
        <v>73</v>
      </c>
      <c r="U300" s="117"/>
      <c r="V300" s="113"/>
      <c r="W300" s="117" t="str">
        <f t="shared" si="63"/>
        <v/>
      </c>
      <c r="X300" s="113"/>
      <c r="Y300" s="117" t="str">
        <f t="shared" si="64"/>
        <v/>
      </c>
      <c r="Z300" s="118"/>
      <c r="AA300" s="93"/>
      <c r="AB300" s="93"/>
      <c r="AC300" s="93"/>
    </row>
    <row r="301" spans="1:29" ht="20.100000000000001" customHeight="1" x14ac:dyDescent="0.2">
      <c r="A301" s="406"/>
      <c r="B301" s="124" t="s">
        <v>55</v>
      </c>
      <c r="C301" s="13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354"/>
      <c r="E301" s="354"/>
      <c r="F301" s="124" t="s">
        <v>11</v>
      </c>
      <c r="G301" s="12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7000</v>
      </c>
      <c r="H301" s="417"/>
      <c r="I301" s="554" t="s">
        <v>74</v>
      </c>
      <c r="J301" s="502"/>
      <c r="K301" s="125">
        <f>G301</f>
        <v>7000</v>
      </c>
      <c r="L301" s="421"/>
      <c r="M301" s="93"/>
      <c r="N301" s="110"/>
      <c r="O301" s="111" t="s">
        <v>75</v>
      </c>
      <c r="P301" s="111"/>
      <c r="Q301" s="111"/>
      <c r="R301" s="111">
        <f t="shared" si="62"/>
        <v>15</v>
      </c>
      <c r="S301" s="92"/>
      <c r="T301" s="111" t="s">
        <v>75</v>
      </c>
      <c r="U301" s="117"/>
      <c r="V301" s="113"/>
      <c r="W301" s="117" t="str">
        <f t="shared" si="63"/>
        <v/>
      </c>
      <c r="X301" s="113"/>
      <c r="Y301" s="117" t="str">
        <f t="shared" si="64"/>
        <v/>
      </c>
      <c r="Z301" s="118"/>
      <c r="AA301" s="93"/>
      <c r="AB301" s="93"/>
      <c r="AC301" s="93"/>
    </row>
    <row r="302" spans="1:29" ht="18.75" customHeight="1" x14ac:dyDescent="0.2">
      <c r="A302" s="406"/>
      <c r="B302" s="427" t="s">
        <v>76</v>
      </c>
      <c r="C302" s="425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354"/>
      <c r="E302" s="354"/>
      <c r="F302" s="427" t="s">
        <v>58</v>
      </c>
      <c r="G302" s="42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116240</v>
      </c>
      <c r="H302" s="354"/>
      <c r="I302" s="533" t="s">
        <v>13</v>
      </c>
      <c r="J302" s="534"/>
      <c r="K302" s="431">
        <f>K300-K301</f>
        <v>52151.78571428571</v>
      </c>
      <c r="L302" s="413"/>
      <c r="M302" s="93"/>
      <c r="N302" s="110"/>
      <c r="O302" s="111" t="s">
        <v>78</v>
      </c>
      <c r="P302" s="111"/>
      <c r="Q302" s="111"/>
      <c r="R302" s="111">
        <f t="shared" si="62"/>
        <v>15</v>
      </c>
      <c r="S302" s="92"/>
      <c r="T302" s="111" t="s">
        <v>78</v>
      </c>
      <c r="U302" s="117"/>
      <c r="V302" s="113"/>
      <c r="W302" s="117" t="str">
        <f t="shared" si="63"/>
        <v/>
      </c>
      <c r="X302" s="113"/>
      <c r="Y302" s="117" t="str">
        <f t="shared" si="64"/>
        <v/>
      </c>
      <c r="Z302" s="118"/>
      <c r="AA302" s="93"/>
      <c r="AB302" s="93"/>
      <c r="AC302" s="93"/>
    </row>
    <row r="303" spans="1:29" ht="20.100000000000001" customHeight="1" x14ac:dyDescent="0.2">
      <c r="A303" s="406"/>
      <c r="B303" s="354"/>
      <c r="C303" s="354"/>
      <c r="D303" s="354"/>
      <c r="E303" s="354"/>
      <c r="F303" s="354"/>
      <c r="G303" s="354"/>
      <c r="H303" s="354"/>
      <c r="I303" s="535"/>
      <c r="J303" s="536"/>
      <c r="K303" s="409"/>
      <c r="L303" s="416"/>
      <c r="M303" s="93"/>
      <c r="N303" s="110"/>
      <c r="O303" s="111" t="s">
        <v>79</v>
      </c>
      <c r="P303" s="111"/>
      <c r="Q303" s="111"/>
      <c r="R303" s="111">
        <f t="shared" si="62"/>
        <v>15</v>
      </c>
      <c r="S303" s="92"/>
      <c r="T303" s="111" t="s">
        <v>79</v>
      </c>
      <c r="U303" s="117"/>
      <c r="V303" s="113"/>
      <c r="W303" s="117" t="str">
        <f t="shared" si="63"/>
        <v/>
      </c>
      <c r="X303" s="113"/>
      <c r="Y303" s="117" t="str">
        <f t="shared" si="64"/>
        <v/>
      </c>
      <c r="Z303" s="118"/>
      <c r="AA303" s="93"/>
      <c r="AB303" s="93"/>
      <c r="AC303" s="93"/>
    </row>
    <row r="304" spans="1:29" ht="20.100000000000001" customHeight="1" x14ac:dyDescent="0.3">
      <c r="A304" s="406"/>
      <c r="B304" s="445"/>
      <c r="C304" s="445"/>
      <c r="D304" s="445"/>
      <c r="E304" s="445"/>
      <c r="F304" s="445"/>
      <c r="G304" s="445"/>
      <c r="H304" s="445"/>
      <c r="I304" s="535"/>
      <c r="J304" s="536"/>
      <c r="K304" s="409"/>
      <c r="L304" s="416"/>
      <c r="M304" s="93"/>
      <c r="N304" s="110"/>
      <c r="O304" s="111" t="s">
        <v>80</v>
      </c>
      <c r="P304" s="111"/>
      <c r="Q304" s="111"/>
      <c r="R304" s="111">
        <f t="shared" si="62"/>
        <v>15</v>
      </c>
      <c r="S304" s="92"/>
      <c r="T304" s="111" t="s">
        <v>80</v>
      </c>
      <c r="U304" s="117"/>
      <c r="V304" s="113"/>
      <c r="W304" s="117" t="str">
        <f t="shared" si="63"/>
        <v/>
      </c>
      <c r="X304" s="113"/>
      <c r="Y304" s="117" t="str">
        <f t="shared" si="64"/>
        <v/>
      </c>
      <c r="Z304" s="118"/>
      <c r="AA304" s="93"/>
      <c r="AB304" s="93"/>
      <c r="AC304" s="93"/>
    </row>
    <row r="305" spans="1:29" ht="20.100000000000001" customHeight="1" thickBot="1" x14ac:dyDescent="0.35">
      <c r="A305" s="422"/>
      <c r="B305" s="448"/>
      <c r="C305" s="448"/>
      <c r="D305" s="448"/>
      <c r="E305" s="448"/>
      <c r="F305" s="448"/>
      <c r="G305" s="448"/>
      <c r="H305" s="448"/>
      <c r="I305" s="581"/>
      <c r="J305" s="582"/>
      <c r="K305" s="450"/>
      <c r="L305" s="424"/>
      <c r="M305" s="93"/>
      <c r="N305" s="110"/>
      <c r="O305" s="111" t="s">
        <v>81</v>
      </c>
      <c r="P305" s="111"/>
      <c r="Q305" s="111"/>
      <c r="R305" s="111">
        <f t="shared" si="62"/>
        <v>15</v>
      </c>
      <c r="S305" s="92"/>
      <c r="T305" s="111" t="s">
        <v>81</v>
      </c>
      <c r="U305" s="117"/>
      <c r="V305" s="113"/>
      <c r="W305" s="117" t="str">
        <f t="shared" si="63"/>
        <v/>
      </c>
      <c r="X305" s="113"/>
      <c r="Y305" s="117" t="str">
        <f t="shared" si="64"/>
        <v/>
      </c>
      <c r="Z305" s="118"/>
      <c r="AA305" s="93"/>
      <c r="AB305" s="93"/>
      <c r="AC305" s="93"/>
    </row>
    <row r="306" spans="1:29" ht="20.100000000000001" customHeight="1" thickBot="1" x14ac:dyDescent="0.25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136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6"/>
      <c r="AB306" s="136"/>
      <c r="AC306" s="136"/>
    </row>
    <row r="307" spans="1:29" s="198" customFormat="1" ht="20.100000000000001" customHeight="1" thickBot="1" x14ac:dyDescent="0.55000000000000004">
      <c r="A307" s="537" t="s">
        <v>50</v>
      </c>
      <c r="B307" s="538"/>
      <c r="C307" s="538"/>
      <c r="D307" s="538"/>
      <c r="E307" s="538"/>
      <c r="F307" s="538"/>
      <c r="G307" s="538"/>
      <c r="H307" s="538"/>
      <c r="I307" s="538"/>
      <c r="J307" s="538"/>
      <c r="K307" s="538"/>
      <c r="L307" s="539"/>
      <c r="M307" s="199"/>
      <c r="N307" s="200"/>
      <c r="O307" s="583" t="s">
        <v>51</v>
      </c>
      <c r="P307" s="584"/>
      <c r="Q307" s="584"/>
      <c r="R307" s="585"/>
      <c r="S307" s="201"/>
      <c r="T307" s="583" t="s">
        <v>52</v>
      </c>
      <c r="U307" s="584"/>
      <c r="V307" s="584"/>
      <c r="W307" s="584"/>
      <c r="X307" s="584"/>
      <c r="Y307" s="585"/>
      <c r="Z307" s="202"/>
      <c r="AA307" s="199"/>
      <c r="AB307" s="203"/>
      <c r="AC307" s="203"/>
    </row>
    <row r="308" spans="1:29" ht="20.100000000000001" customHeight="1" thickBot="1" x14ac:dyDescent="0.25">
      <c r="A308" s="437"/>
      <c r="B308" s="438"/>
      <c r="C308" s="540" t="s">
        <v>240</v>
      </c>
      <c r="D308" s="549"/>
      <c r="E308" s="549"/>
      <c r="F308" s="549"/>
      <c r="G308" s="438" t="str">
        <f>$J$1</f>
        <v>February</v>
      </c>
      <c r="H308" s="542">
        <f>$K$1</f>
        <v>2024</v>
      </c>
      <c r="I308" s="549"/>
      <c r="J308" s="438"/>
      <c r="K308" s="439"/>
      <c r="L308" s="440"/>
      <c r="M308" s="102"/>
      <c r="N308" s="103"/>
      <c r="O308" s="104" t="s">
        <v>53</v>
      </c>
      <c r="P308" s="104" t="s">
        <v>54</v>
      </c>
      <c r="Q308" s="104" t="s">
        <v>55</v>
      </c>
      <c r="R308" s="104" t="s">
        <v>56</v>
      </c>
      <c r="S308" s="105"/>
      <c r="T308" s="104" t="s">
        <v>53</v>
      </c>
      <c r="U308" s="104" t="s">
        <v>57</v>
      </c>
      <c r="V308" s="104" t="s">
        <v>9</v>
      </c>
      <c r="W308" s="104" t="s">
        <v>10</v>
      </c>
      <c r="X308" s="104" t="s">
        <v>11</v>
      </c>
      <c r="Y308" s="104" t="s">
        <v>58</v>
      </c>
      <c r="Z308" s="106"/>
      <c r="AA308" s="102"/>
      <c r="AB308" s="93"/>
      <c r="AC308" s="93"/>
    </row>
    <row r="309" spans="1:29" ht="20.100000000000001" customHeight="1" x14ac:dyDescent="0.2">
      <c r="A309" s="98"/>
      <c r="B309" s="85"/>
      <c r="C309" s="85"/>
      <c r="D309" s="107"/>
      <c r="E309" s="107"/>
      <c r="F309" s="107"/>
      <c r="G309" s="107"/>
      <c r="H309" s="107"/>
      <c r="I309" s="85"/>
      <c r="J309" s="108" t="s">
        <v>59</v>
      </c>
      <c r="K309" s="87">
        <f>45000+20000+10000</f>
        <v>75000</v>
      </c>
      <c r="L309" s="109"/>
      <c r="M309" s="93"/>
      <c r="N309" s="110"/>
      <c r="O309" s="111" t="s">
        <v>60</v>
      </c>
      <c r="P309" s="111"/>
      <c r="Q309" s="111"/>
      <c r="R309" s="111"/>
      <c r="S309" s="112"/>
      <c r="T309" s="111" t="s">
        <v>60</v>
      </c>
      <c r="U309" s="113">
        <v>2000</v>
      </c>
      <c r="V309" s="113"/>
      <c r="W309" s="113">
        <f t="shared" ref="W309:W311" si="65">V309+U309</f>
        <v>2000</v>
      </c>
      <c r="X309" s="113"/>
      <c r="Y309" s="113">
        <f>W309-X309</f>
        <v>2000</v>
      </c>
      <c r="Z309" s="106"/>
      <c r="AA309" s="93"/>
      <c r="AB309" s="93"/>
      <c r="AC309" s="93"/>
    </row>
    <row r="310" spans="1:29" ht="20.100000000000001" customHeight="1" thickBot="1" x14ac:dyDescent="0.25">
      <c r="A310" s="98"/>
      <c r="B310" s="85" t="s">
        <v>61</v>
      </c>
      <c r="C310" s="84" t="s">
        <v>99</v>
      </c>
      <c r="D310" s="85"/>
      <c r="E310" s="85"/>
      <c r="F310" s="85"/>
      <c r="G310" s="85"/>
      <c r="H310" s="114"/>
      <c r="I310" s="107"/>
      <c r="J310" s="85"/>
      <c r="K310" s="85"/>
      <c r="L310" s="115"/>
      <c r="M310" s="94"/>
      <c r="N310" s="116"/>
      <c r="O310" s="111" t="s">
        <v>62</v>
      </c>
      <c r="P310" s="111"/>
      <c r="Q310" s="111"/>
      <c r="R310" s="111"/>
      <c r="S310" s="92"/>
      <c r="T310" s="111" t="s">
        <v>62</v>
      </c>
      <c r="U310" s="117">
        <f>Y309</f>
        <v>2000</v>
      </c>
      <c r="V310" s="113"/>
      <c r="W310" s="113">
        <f t="shared" si="65"/>
        <v>2000</v>
      </c>
      <c r="X310" s="113"/>
      <c r="Y310" s="117">
        <f t="shared" ref="Y310:Y320" si="66">IF(W310="","",W310-X310)</f>
        <v>2000</v>
      </c>
      <c r="Z310" s="118"/>
      <c r="AA310" s="94"/>
      <c r="AB310" s="93"/>
      <c r="AC310" s="93"/>
    </row>
    <row r="311" spans="1:29" ht="20.100000000000001" customHeight="1" thickBot="1" x14ac:dyDescent="0.25">
      <c r="A311" s="406"/>
      <c r="B311" s="414" t="s">
        <v>63</v>
      </c>
      <c r="C311" s="415"/>
      <c r="D311" s="354"/>
      <c r="E311" s="354"/>
      <c r="F311" s="543" t="s">
        <v>52</v>
      </c>
      <c r="G311" s="544"/>
      <c r="H311" s="354"/>
      <c r="I311" s="543" t="s">
        <v>64</v>
      </c>
      <c r="J311" s="545"/>
      <c r="K311" s="544"/>
      <c r="L311" s="416"/>
      <c r="M311" s="93"/>
      <c r="N311" s="110"/>
      <c r="O311" s="111" t="s">
        <v>65</v>
      </c>
      <c r="P311" s="111"/>
      <c r="Q311" s="111"/>
      <c r="R311" s="111"/>
      <c r="S311" s="92"/>
      <c r="T311" s="111" t="s">
        <v>65</v>
      </c>
      <c r="U311" s="117"/>
      <c r="V311" s="113"/>
      <c r="W311" s="117">
        <f t="shared" si="65"/>
        <v>0</v>
      </c>
      <c r="X311" s="113"/>
      <c r="Y311" s="117">
        <f t="shared" si="66"/>
        <v>0</v>
      </c>
      <c r="Z311" s="118"/>
      <c r="AA311" s="93"/>
      <c r="AB311" s="93"/>
      <c r="AC311" s="93"/>
    </row>
    <row r="312" spans="1:29" ht="20.100000000000001" customHeight="1" x14ac:dyDescent="0.2">
      <c r="A312" s="98"/>
      <c r="B312" s="85"/>
      <c r="C312" s="85"/>
      <c r="D312" s="85"/>
      <c r="E312" s="85"/>
      <c r="F312" s="85"/>
      <c r="G312" s="85"/>
      <c r="H312" s="122"/>
      <c r="I312" s="85"/>
      <c r="J312" s="85"/>
      <c r="K312" s="85"/>
      <c r="L312" s="123"/>
      <c r="M312" s="93"/>
      <c r="N312" s="110"/>
      <c r="O312" s="111" t="s">
        <v>66</v>
      </c>
      <c r="P312" s="111"/>
      <c r="Q312" s="111"/>
      <c r="R312" s="111"/>
      <c r="S312" s="92"/>
      <c r="T312" s="111" t="s">
        <v>66</v>
      </c>
      <c r="U312" s="117"/>
      <c r="V312" s="113"/>
      <c r="W312" s="117" t="str">
        <f t="shared" ref="W312:W320" si="67">IF(U312="","",U312+V312)</f>
        <v/>
      </c>
      <c r="X312" s="113"/>
      <c r="Y312" s="117" t="str">
        <f t="shared" si="66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550" t="s">
        <v>51</v>
      </c>
      <c r="C313" s="502"/>
      <c r="D313" s="85"/>
      <c r="E313" s="85"/>
      <c r="F313" s="124" t="s">
        <v>67</v>
      </c>
      <c r="G313" s="12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2000</v>
      </c>
      <c r="H313" s="122"/>
      <c r="I313" s="405">
        <f>IF(C317&gt;0,$K$2,C315)</f>
        <v>0</v>
      </c>
      <c r="J313" s="127" t="s">
        <v>68</v>
      </c>
      <c r="K313" s="128">
        <f>K309/$K$2*I313</f>
        <v>0</v>
      </c>
      <c r="L313" s="129"/>
      <c r="M313" s="93"/>
      <c r="N313" s="110"/>
      <c r="O313" s="111" t="s">
        <v>69</v>
      </c>
      <c r="P313" s="111"/>
      <c r="Q313" s="111"/>
      <c r="R313" s="111"/>
      <c r="S313" s="92"/>
      <c r="T313" s="111" t="s">
        <v>69</v>
      </c>
      <c r="U313" s="117"/>
      <c r="V313" s="113"/>
      <c r="W313" s="117" t="str">
        <f t="shared" si="67"/>
        <v/>
      </c>
      <c r="X313" s="113"/>
      <c r="Y313" s="117" t="str">
        <f t="shared" si="66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130"/>
      <c r="C314" s="130"/>
      <c r="D314" s="85"/>
      <c r="E314" s="85"/>
      <c r="F314" s="124" t="s">
        <v>9</v>
      </c>
      <c r="G314" s="12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122"/>
      <c r="I314" s="146"/>
      <c r="J314" s="127" t="s">
        <v>70</v>
      </c>
      <c r="K314" s="125">
        <f>K309/$K$2/8*I314</f>
        <v>0</v>
      </c>
      <c r="L314" s="131"/>
      <c r="M314" s="93"/>
      <c r="N314" s="110"/>
      <c r="O314" s="111" t="s">
        <v>47</v>
      </c>
      <c r="P314" s="111"/>
      <c r="Q314" s="111"/>
      <c r="R314" s="111"/>
      <c r="S314" s="92"/>
      <c r="T314" s="111" t="s">
        <v>47</v>
      </c>
      <c r="U314" s="117"/>
      <c r="V314" s="113"/>
      <c r="W314" s="117" t="str">
        <f t="shared" si="67"/>
        <v/>
      </c>
      <c r="X314" s="113"/>
      <c r="Y314" s="117" t="str">
        <f t="shared" si="66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24" t="s">
        <v>54</v>
      </c>
      <c r="C315" s="13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85"/>
      <c r="E315" s="85"/>
      <c r="F315" s="124" t="s">
        <v>71</v>
      </c>
      <c r="G315" s="12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2000</v>
      </c>
      <c r="H315" s="122"/>
      <c r="I315" s="532" t="s">
        <v>72</v>
      </c>
      <c r="J315" s="502"/>
      <c r="K315" s="125">
        <f>K313+K314</f>
        <v>0</v>
      </c>
      <c r="L315" s="131"/>
      <c r="M315" s="93"/>
      <c r="N315" s="110"/>
      <c r="O315" s="111" t="s">
        <v>73</v>
      </c>
      <c r="P315" s="111"/>
      <c r="Q315" s="111"/>
      <c r="R315" s="111"/>
      <c r="S315" s="92"/>
      <c r="T315" s="111" t="s">
        <v>73</v>
      </c>
      <c r="U315" s="117"/>
      <c r="V315" s="113"/>
      <c r="W315" s="117" t="str">
        <f t="shared" si="67"/>
        <v/>
      </c>
      <c r="X315" s="113"/>
      <c r="Y315" s="117" t="str">
        <f t="shared" si="66"/>
        <v/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55</v>
      </c>
      <c r="C316" s="13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85"/>
      <c r="E316" s="85"/>
      <c r="F316" s="124" t="s">
        <v>11</v>
      </c>
      <c r="G316" s="12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122"/>
      <c r="I316" s="532" t="s">
        <v>74</v>
      </c>
      <c r="J316" s="502"/>
      <c r="K316" s="125">
        <f>G316</f>
        <v>0</v>
      </c>
      <c r="L316" s="131"/>
      <c r="M316" s="93"/>
      <c r="N316" s="110"/>
      <c r="O316" s="111" t="s">
        <v>75</v>
      </c>
      <c r="P316" s="111"/>
      <c r="Q316" s="111"/>
      <c r="R316" s="111"/>
      <c r="S316" s="92"/>
      <c r="T316" s="111" t="s">
        <v>75</v>
      </c>
      <c r="U316" s="117"/>
      <c r="V316" s="113"/>
      <c r="W316" s="117" t="str">
        <f t="shared" si="67"/>
        <v/>
      </c>
      <c r="X316" s="113"/>
      <c r="Y316" s="117" t="str">
        <f t="shared" si="66"/>
        <v/>
      </c>
      <c r="Z316" s="118"/>
      <c r="AA316" s="93"/>
      <c r="AB316" s="93"/>
      <c r="AC316" s="93"/>
    </row>
    <row r="317" spans="1:29" ht="18.75" customHeight="1" x14ac:dyDescent="0.2">
      <c r="A317" s="406"/>
      <c r="B317" s="427" t="s">
        <v>76</v>
      </c>
      <c r="C317" s="425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0</v>
      </c>
      <c r="D317" s="354"/>
      <c r="E317" s="354"/>
      <c r="F317" s="427" t="s">
        <v>58</v>
      </c>
      <c r="G317" s="42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2000</v>
      </c>
      <c r="H317" s="354"/>
      <c r="I317" s="533" t="s">
        <v>13</v>
      </c>
      <c r="J317" s="534"/>
      <c r="K317" s="431"/>
      <c r="L317" s="413"/>
      <c r="M317" s="93"/>
      <c r="N317" s="110"/>
      <c r="O317" s="111" t="s">
        <v>78</v>
      </c>
      <c r="P317" s="111"/>
      <c r="Q317" s="111"/>
      <c r="R317" s="111"/>
      <c r="S317" s="92"/>
      <c r="T317" s="111" t="s">
        <v>78</v>
      </c>
      <c r="U317" s="117"/>
      <c r="V317" s="113"/>
      <c r="W317" s="117" t="str">
        <f t="shared" si="67"/>
        <v/>
      </c>
      <c r="X317" s="113"/>
      <c r="Y317" s="117" t="str">
        <f t="shared" si="66"/>
        <v/>
      </c>
      <c r="Z317" s="118"/>
      <c r="AA317" s="93"/>
      <c r="AB317" s="93"/>
      <c r="AC317" s="93"/>
    </row>
    <row r="318" spans="1:29" ht="20.100000000000001" customHeight="1" x14ac:dyDescent="0.2">
      <c r="A318" s="98"/>
      <c r="B318" s="85"/>
      <c r="C318" s="85"/>
      <c r="D318" s="85"/>
      <c r="E318" s="85"/>
      <c r="F318" s="85"/>
      <c r="G318" s="85"/>
      <c r="H318" s="85"/>
      <c r="I318" s="551"/>
      <c r="J318" s="552"/>
      <c r="K318" s="87"/>
      <c r="L318" s="121"/>
      <c r="M318" s="93"/>
      <c r="N318" s="110"/>
      <c r="O318" s="111" t="s">
        <v>79</v>
      </c>
      <c r="P318" s="111"/>
      <c r="Q318" s="111"/>
      <c r="R318" s="111"/>
      <c r="S318" s="92"/>
      <c r="T318" s="111" t="s">
        <v>79</v>
      </c>
      <c r="U318" s="117"/>
      <c r="V318" s="113"/>
      <c r="W318" s="117" t="str">
        <f t="shared" si="67"/>
        <v/>
      </c>
      <c r="X318" s="113"/>
      <c r="Y318" s="117" t="str">
        <f t="shared" si="66"/>
        <v/>
      </c>
      <c r="Z318" s="118"/>
      <c r="AA318" s="93"/>
      <c r="AB318" s="93"/>
      <c r="AC318" s="93"/>
    </row>
    <row r="319" spans="1:29" ht="20.100000000000001" customHeight="1" x14ac:dyDescent="0.3">
      <c r="A319" s="98"/>
      <c r="B319" s="83"/>
      <c r="C319" s="83"/>
      <c r="D319" s="83"/>
      <c r="E319" s="83"/>
      <c r="F319" s="83"/>
      <c r="G319" s="83"/>
      <c r="H319" s="83"/>
      <c r="I319" s="551"/>
      <c r="J319" s="552"/>
      <c r="K319" s="87"/>
      <c r="L319" s="121"/>
      <c r="M319" s="93"/>
      <c r="N319" s="110"/>
      <c r="O319" s="111" t="s">
        <v>80</v>
      </c>
      <c r="P319" s="111"/>
      <c r="Q319" s="111"/>
      <c r="R319" s="111"/>
      <c r="S319" s="92"/>
      <c r="T319" s="111" t="s">
        <v>80</v>
      </c>
      <c r="U319" s="117"/>
      <c r="V319" s="113"/>
      <c r="W319" s="117" t="str">
        <f t="shared" si="67"/>
        <v/>
      </c>
      <c r="X319" s="113"/>
      <c r="Y319" s="117" t="str">
        <f t="shared" si="66"/>
        <v/>
      </c>
      <c r="Z319" s="118"/>
      <c r="AA319" s="93"/>
      <c r="AB319" s="93"/>
      <c r="AC319" s="93"/>
    </row>
    <row r="320" spans="1:29" ht="20.100000000000001" customHeight="1" thickBot="1" x14ac:dyDescent="0.35">
      <c r="A320" s="132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4"/>
      <c r="M320" s="93"/>
      <c r="N320" s="110"/>
      <c r="O320" s="111" t="s">
        <v>81</v>
      </c>
      <c r="P320" s="111"/>
      <c r="Q320" s="111"/>
      <c r="R320" s="111"/>
      <c r="S320" s="92"/>
      <c r="T320" s="111" t="s">
        <v>81</v>
      </c>
      <c r="U320" s="117"/>
      <c r="V320" s="113"/>
      <c r="W320" s="117" t="str">
        <f t="shared" si="67"/>
        <v/>
      </c>
      <c r="X320" s="113"/>
      <c r="Y320" s="117" t="str">
        <f t="shared" si="66"/>
        <v/>
      </c>
      <c r="Z320" s="118"/>
      <c r="AA320" s="93"/>
      <c r="AB320" s="93"/>
      <c r="AC320" s="93"/>
    </row>
    <row r="321" spans="1:29" ht="20.100000000000001" customHeight="1" thickBot="1" x14ac:dyDescent="0.25">
      <c r="A321" s="354"/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136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6"/>
      <c r="AB321" s="136"/>
      <c r="AC321" s="136"/>
    </row>
    <row r="322" spans="1:29" ht="20.100000000000001" customHeight="1" thickBot="1" x14ac:dyDescent="0.55000000000000004">
      <c r="A322" s="537" t="s">
        <v>50</v>
      </c>
      <c r="B322" s="538"/>
      <c r="C322" s="538"/>
      <c r="D322" s="538"/>
      <c r="E322" s="538"/>
      <c r="F322" s="538"/>
      <c r="G322" s="538"/>
      <c r="H322" s="538"/>
      <c r="I322" s="538"/>
      <c r="J322" s="538"/>
      <c r="K322" s="538"/>
      <c r="L322" s="539"/>
      <c r="M322" s="94"/>
      <c r="N322" s="95"/>
      <c r="O322" s="546" t="s">
        <v>51</v>
      </c>
      <c r="P322" s="547"/>
      <c r="Q322" s="547"/>
      <c r="R322" s="548"/>
      <c r="S322" s="96"/>
      <c r="T322" s="546" t="s">
        <v>52</v>
      </c>
      <c r="U322" s="547"/>
      <c r="V322" s="547"/>
      <c r="W322" s="547"/>
      <c r="X322" s="547"/>
      <c r="Y322" s="548"/>
      <c r="Z322" s="97"/>
      <c r="AA322" s="94"/>
      <c r="AB322" s="93"/>
      <c r="AC322" s="93"/>
    </row>
    <row r="323" spans="1:29" ht="20.100000000000001" customHeight="1" thickBot="1" x14ac:dyDescent="0.25">
      <c r="A323" s="437"/>
      <c r="B323" s="438"/>
      <c r="C323" s="540" t="s">
        <v>240</v>
      </c>
      <c r="D323" s="549"/>
      <c r="E323" s="549"/>
      <c r="F323" s="549"/>
      <c r="G323" s="438" t="str">
        <f>$J$1</f>
        <v>February</v>
      </c>
      <c r="H323" s="542">
        <f>$K$1</f>
        <v>2024</v>
      </c>
      <c r="I323" s="549"/>
      <c r="J323" s="438"/>
      <c r="K323" s="439"/>
      <c r="L323" s="440"/>
      <c r="M323" s="102"/>
      <c r="N323" s="103"/>
      <c r="O323" s="104" t="s">
        <v>53</v>
      </c>
      <c r="P323" s="104" t="s">
        <v>54</v>
      </c>
      <c r="Q323" s="104" t="s">
        <v>55</v>
      </c>
      <c r="R323" s="104" t="s">
        <v>56</v>
      </c>
      <c r="S323" s="105"/>
      <c r="T323" s="104" t="s">
        <v>53</v>
      </c>
      <c r="U323" s="104" t="s">
        <v>57</v>
      </c>
      <c r="V323" s="104" t="s">
        <v>9</v>
      </c>
      <c r="W323" s="104" t="s">
        <v>10</v>
      </c>
      <c r="X323" s="104" t="s">
        <v>11</v>
      </c>
      <c r="Y323" s="104" t="s">
        <v>58</v>
      </c>
      <c r="Z323" s="106"/>
      <c r="AA323" s="102"/>
      <c r="AB323" s="93"/>
      <c r="AC323" s="93"/>
    </row>
    <row r="324" spans="1:29" ht="20.100000000000001" customHeight="1" x14ac:dyDescent="0.2">
      <c r="A324" s="98"/>
      <c r="B324" s="85"/>
      <c r="C324" s="85"/>
      <c r="D324" s="107"/>
      <c r="E324" s="107"/>
      <c r="F324" s="107"/>
      <c r="G324" s="107"/>
      <c r="H324" s="107"/>
      <c r="I324" s="85"/>
      <c r="J324" s="108" t="s">
        <v>59</v>
      </c>
      <c r="K324" s="87">
        <f>22000+13000</f>
        <v>35000</v>
      </c>
      <c r="L324" s="109"/>
      <c r="M324" s="93"/>
      <c r="N324" s="110"/>
      <c r="O324" s="111" t="s">
        <v>60</v>
      </c>
      <c r="P324" s="111">
        <v>29</v>
      </c>
      <c r="Q324" s="111">
        <v>2</v>
      </c>
      <c r="R324" s="111">
        <f>15-Q324</f>
        <v>13</v>
      </c>
      <c r="S324" s="112"/>
      <c r="T324" s="111" t="s">
        <v>60</v>
      </c>
      <c r="U324" s="113">
        <v>10760</v>
      </c>
      <c r="V324" s="113">
        <v>3000</v>
      </c>
      <c r="W324" s="113">
        <f>V324+U324</f>
        <v>13760</v>
      </c>
      <c r="X324" s="113">
        <v>2000</v>
      </c>
      <c r="Y324" s="113">
        <f>W324-X324</f>
        <v>11760</v>
      </c>
      <c r="Z324" s="106"/>
      <c r="AA324" s="93"/>
      <c r="AB324" s="93"/>
      <c r="AC324" s="93"/>
    </row>
    <row r="325" spans="1:29" ht="20.100000000000001" customHeight="1" thickBot="1" x14ac:dyDescent="0.25">
      <c r="A325" s="98"/>
      <c r="B325" s="85" t="s">
        <v>61</v>
      </c>
      <c r="C325" s="84" t="s">
        <v>100</v>
      </c>
      <c r="D325" s="85"/>
      <c r="E325" s="85"/>
      <c r="F325" s="85"/>
      <c r="G325" s="85"/>
      <c r="H325" s="114"/>
      <c r="I325" s="107"/>
      <c r="J325" s="85"/>
      <c r="K325" s="85"/>
      <c r="L325" s="115"/>
      <c r="M325" s="94"/>
      <c r="N325" s="116"/>
      <c r="O325" s="111" t="s">
        <v>62</v>
      </c>
      <c r="P325" s="111"/>
      <c r="Q325" s="111"/>
      <c r="R325" s="111">
        <f t="shared" ref="R325:R335" si="68">R324-Q325</f>
        <v>13</v>
      </c>
      <c r="S325" s="92"/>
      <c r="T325" s="111" t="s">
        <v>62</v>
      </c>
      <c r="U325" s="117">
        <f>Y324</f>
        <v>11760</v>
      </c>
      <c r="V325" s="113">
        <v>1000</v>
      </c>
      <c r="W325" s="117">
        <f t="shared" ref="W325:W335" si="69">IF(U325="","",U325+V325)</f>
        <v>12760</v>
      </c>
      <c r="X325" s="113">
        <v>2000</v>
      </c>
      <c r="Y325" s="117">
        <f t="shared" ref="Y325:Y335" si="70">IF(W325="","",W325-X325)</f>
        <v>10760</v>
      </c>
      <c r="Z325" s="118"/>
      <c r="AA325" s="94"/>
      <c r="AB325" s="93"/>
      <c r="AC325" s="93"/>
    </row>
    <row r="326" spans="1:29" ht="20.100000000000001" customHeight="1" thickBot="1" x14ac:dyDescent="0.25">
      <c r="A326" s="406"/>
      <c r="B326" s="414" t="s">
        <v>63</v>
      </c>
      <c r="C326" s="415"/>
      <c r="D326" s="354"/>
      <c r="E326" s="354"/>
      <c r="F326" s="543" t="s">
        <v>52</v>
      </c>
      <c r="G326" s="544"/>
      <c r="H326" s="354"/>
      <c r="I326" s="543" t="s">
        <v>64</v>
      </c>
      <c r="J326" s="545"/>
      <c r="K326" s="544"/>
      <c r="L326" s="416"/>
      <c r="M326" s="93"/>
      <c r="N326" s="110"/>
      <c r="O326" s="111" t="s">
        <v>65</v>
      </c>
      <c r="P326" s="111"/>
      <c r="Q326" s="111"/>
      <c r="R326" s="111">
        <f t="shared" si="68"/>
        <v>13</v>
      </c>
      <c r="S326" s="92"/>
      <c r="T326" s="111" t="s">
        <v>65</v>
      </c>
      <c r="U326" s="117"/>
      <c r="V326" s="113"/>
      <c r="W326" s="117" t="str">
        <f t="shared" si="69"/>
        <v/>
      </c>
      <c r="X326" s="113"/>
      <c r="Y326" s="117" t="str">
        <f t="shared" si="70"/>
        <v/>
      </c>
      <c r="Z326" s="118"/>
      <c r="AA326" s="93"/>
      <c r="AB326" s="93"/>
      <c r="AC326" s="93"/>
    </row>
    <row r="327" spans="1:29" ht="20.100000000000001" customHeight="1" x14ac:dyDescent="0.2">
      <c r="A327" s="98"/>
      <c r="B327" s="85"/>
      <c r="C327" s="85"/>
      <c r="D327" s="85"/>
      <c r="E327" s="85"/>
      <c r="F327" s="85"/>
      <c r="G327" s="85"/>
      <c r="H327" s="122"/>
      <c r="I327" s="85"/>
      <c r="J327" s="85"/>
      <c r="K327" s="85"/>
      <c r="L327" s="123"/>
      <c r="M327" s="93"/>
      <c r="N327" s="110"/>
      <c r="O327" s="111" t="s">
        <v>66</v>
      </c>
      <c r="P327" s="111"/>
      <c r="Q327" s="111"/>
      <c r="R327" s="111">
        <f t="shared" si="68"/>
        <v>13</v>
      </c>
      <c r="S327" s="92"/>
      <c r="T327" s="111" t="s">
        <v>66</v>
      </c>
      <c r="U327" s="117"/>
      <c r="V327" s="113"/>
      <c r="W327" s="117" t="str">
        <f t="shared" si="69"/>
        <v/>
      </c>
      <c r="X327" s="113"/>
      <c r="Y327" s="117" t="str">
        <f t="shared" si="70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550" t="s">
        <v>51</v>
      </c>
      <c r="C328" s="502"/>
      <c r="D328" s="85"/>
      <c r="E328" s="85"/>
      <c r="F328" s="124" t="s">
        <v>67</v>
      </c>
      <c r="G328" s="12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11760</v>
      </c>
      <c r="H328" s="122"/>
      <c r="I328" s="126">
        <f>IF(C332&gt;=C331,$K$2,C330+C332)</f>
        <v>28</v>
      </c>
      <c r="J328" s="127" t="s">
        <v>68</v>
      </c>
      <c r="K328" s="128">
        <f>K324/$K$2*I328</f>
        <v>35000</v>
      </c>
      <c r="L328" s="129"/>
      <c r="M328" s="93"/>
      <c r="N328" s="110"/>
      <c r="O328" s="111" t="s">
        <v>69</v>
      </c>
      <c r="P328" s="111"/>
      <c r="Q328" s="111"/>
      <c r="R328" s="111">
        <f t="shared" si="68"/>
        <v>13</v>
      </c>
      <c r="S328" s="92"/>
      <c r="T328" s="111" t="s">
        <v>69</v>
      </c>
      <c r="U328" s="117"/>
      <c r="V328" s="113"/>
      <c r="W328" s="117" t="str">
        <f t="shared" si="69"/>
        <v/>
      </c>
      <c r="X328" s="113"/>
      <c r="Y328" s="117" t="str">
        <f t="shared" si="70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130"/>
      <c r="C329" s="130"/>
      <c r="D329" s="85"/>
      <c r="E329" s="85"/>
      <c r="F329" s="124" t="s">
        <v>9</v>
      </c>
      <c r="G329" s="12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1000</v>
      </c>
      <c r="H329" s="122"/>
      <c r="I329" s="126">
        <v>79</v>
      </c>
      <c r="J329" s="127" t="s">
        <v>70</v>
      </c>
      <c r="K329" s="125">
        <f>K324/$K$2/8*I329</f>
        <v>12343.75</v>
      </c>
      <c r="L329" s="131"/>
      <c r="M329" s="93"/>
      <c r="N329" s="110"/>
      <c r="O329" s="111" t="s">
        <v>47</v>
      </c>
      <c r="P329" s="111"/>
      <c r="Q329" s="111"/>
      <c r="R329" s="111">
        <f t="shared" si="68"/>
        <v>13</v>
      </c>
      <c r="S329" s="92"/>
      <c r="T329" s="111" t="s">
        <v>47</v>
      </c>
      <c r="U329" s="117"/>
      <c r="V329" s="113"/>
      <c r="W329" s="117" t="str">
        <f t="shared" si="69"/>
        <v/>
      </c>
      <c r="X329" s="113"/>
      <c r="Y329" s="117" t="str">
        <f t="shared" si="70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24" t="s">
        <v>54</v>
      </c>
      <c r="C330" s="13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0</v>
      </c>
      <c r="D330" s="85"/>
      <c r="E330" s="85"/>
      <c r="F330" s="124" t="s">
        <v>71</v>
      </c>
      <c r="G330" s="12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12760</v>
      </c>
      <c r="H330" s="122"/>
      <c r="I330" s="532" t="s">
        <v>72</v>
      </c>
      <c r="J330" s="502"/>
      <c r="K330" s="125">
        <f>K328+K329</f>
        <v>47343.75</v>
      </c>
      <c r="L330" s="131"/>
      <c r="M330" s="93"/>
      <c r="N330" s="110"/>
      <c r="O330" s="111" t="s">
        <v>73</v>
      </c>
      <c r="P330" s="111"/>
      <c r="Q330" s="111"/>
      <c r="R330" s="111">
        <f t="shared" si="68"/>
        <v>13</v>
      </c>
      <c r="S330" s="92"/>
      <c r="T330" s="111" t="s">
        <v>73</v>
      </c>
      <c r="U330" s="117"/>
      <c r="V330" s="113"/>
      <c r="W330" s="117" t="str">
        <f t="shared" si="69"/>
        <v/>
      </c>
      <c r="X330" s="113"/>
      <c r="Y330" s="117" t="str">
        <f t="shared" si="70"/>
        <v/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55</v>
      </c>
      <c r="C331" s="13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85"/>
      <c r="E331" s="85"/>
      <c r="F331" s="124" t="s">
        <v>11</v>
      </c>
      <c r="G331" s="12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122"/>
      <c r="I331" s="532" t="s">
        <v>74</v>
      </c>
      <c r="J331" s="502"/>
      <c r="K331" s="125">
        <f>G331</f>
        <v>2000</v>
      </c>
      <c r="L331" s="131"/>
      <c r="M331" s="93"/>
      <c r="N331" s="110"/>
      <c r="O331" s="111" t="s">
        <v>75</v>
      </c>
      <c r="P331" s="111"/>
      <c r="Q331" s="111"/>
      <c r="R331" s="111">
        <f t="shared" si="68"/>
        <v>13</v>
      </c>
      <c r="S331" s="92"/>
      <c r="T331" s="111" t="s">
        <v>75</v>
      </c>
      <c r="U331" s="117"/>
      <c r="V331" s="113"/>
      <c r="W331" s="117" t="str">
        <f t="shared" si="69"/>
        <v/>
      </c>
      <c r="X331" s="113"/>
      <c r="Y331" s="117" t="str">
        <f t="shared" si="70"/>
        <v/>
      </c>
      <c r="Z331" s="118"/>
      <c r="AA331" s="93"/>
      <c r="AB331" s="93"/>
      <c r="AC331" s="93"/>
    </row>
    <row r="332" spans="1:29" ht="18.75" customHeight="1" x14ac:dyDescent="0.2">
      <c r="A332" s="406"/>
      <c r="B332" s="427" t="s">
        <v>76</v>
      </c>
      <c r="C332" s="425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13</v>
      </c>
      <c r="D332" s="354"/>
      <c r="E332" s="354"/>
      <c r="F332" s="427" t="s">
        <v>58</v>
      </c>
      <c r="G332" s="42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10760</v>
      </c>
      <c r="H332" s="354"/>
      <c r="I332" s="533" t="s">
        <v>13</v>
      </c>
      <c r="J332" s="534"/>
      <c r="K332" s="431">
        <f>K330-K331</f>
        <v>45343.75</v>
      </c>
      <c r="L332" s="413"/>
      <c r="M332" s="93"/>
      <c r="N332" s="110"/>
      <c r="O332" s="111" t="s">
        <v>78</v>
      </c>
      <c r="P332" s="111"/>
      <c r="Q332" s="111"/>
      <c r="R332" s="111">
        <f t="shared" si="68"/>
        <v>13</v>
      </c>
      <c r="S332" s="92"/>
      <c r="T332" s="111" t="s">
        <v>78</v>
      </c>
      <c r="U332" s="117"/>
      <c r="V332" s="113"/>
      <c r="W332" s="117" t="str">
        <f t="shared" si="69"/>
        <v/>
      </c>
      <c r="X332" s="113"/>
      <c r="Y332" s="117" t="str">
        <f t="shared" si="70"/>
        <v/>
      </c>
      <c r="Z332" s="118"/>
      <c r="AA332" s="93"/>
      <c r="AB332" s="93"/>
      <c r="AC332" s="93"/>
    </row>
    <row r="333" spans="1:29" ht="20.100000000000001" customHeight="1" x14ac:dyDescent="0.2">
      <c r="A333" s="98"/>
      <c r="B333" s="85"/>
      <c r="C333" s="85"/>
      <c r="D333" s="85"/>
      <c r="E333" s="85"/>
      <c r="F333" s="85"/>
      <c r="G333" s="85"/>
      <c r="H333" s="85"/>
      <c r="I333" s="551"/>
      <c r="J333" s="552"/>
      <c r="K333" s="87"/>
      <c r="L333" s="121"/>
      <c r="M333" s="93"/>
      <c r="N333" s="110"/>
      <c r="O333" s="111" t="s">
        <v>79</v>
      </c>
      <c r="P333" s="111"/>
      <c r="Q333" s="111"/>
      <c r="R333" s="111">
        <f t="shared" si="68"/>
        <v>13</v>
      </c>
      <c r="S333" s="92"/>
      <c r="T333" s="111" t="s">
        <v>79</v>
      </c>
      <c r="U333" s="117"/>
      <c r="V333" s="113"/>
      <c r="W333" s="117" t="str">
        <f t="shared" si="69"/>
        <v/>
      </c>
      <c r="X333" s="113"/>
      <c r="Y333" s="117" t="str">
        <f t="shared" si="70"/>
        <v/>
      </c>
      <c r="Z333" s="118"/>
      <c r="AA333" s="93"/>
      <c r="AB333" s="93"/>
      <c r="AC333" s="93"/>
    </row>
    <row r="334" spans="1:29" ht="20.100000000000001" customHeight="1" x14ac:dyDescent="0.3">
      <c r="A334" s="98"/>
      <c r="B334" s="83"/>
      <c r="C334" s="83"/>
      <c r="D334" s="83"/>
      <c r="E334" s="83"/>
      <c r="F334" s="83"/>
      <c r="G334" s="83"/>
      <c r="H334" s="83"/>
      <c r="I334" s="551"/>
      <c r="J334" s="552"/>
      <c r="K334" s="87"/>
      <c r="L334" s="121"/>
      <c r="M334" s="93"/>
      <c r="N334" s="110"/>
      <c r="O334" s="111" t="s">
        <v>80</v>
      </c>
      <c r="P334" s="111"/>
      <c r="Q334" s="111"/>
      <c r="R334" s="111">
        <f t="shared" si="68"/>
        <v>13</v>
      </c>
      <c r="S334" s="92"/>
      <c r="T334" s="111" t="s">
        <v>80</v>
      </c>
      <c r="U334" s="117"/>
      <c r="V334" s="113"/>
      <c r="W334" s="117" t="str">
        <f t="shared" si="69"/>
        <v/>
      </c>
      <c r="X334" s="113"/>
      <c r="Y334" s="117" t="str">
        <f t="shared" si="70"/>
        <v/>
      </c>
      <c r="Z334" s="118"/>
      <c r="AA334" s="93"/>
      <c r="AB334" s="93"/>
      <c r="AC334" s="93"/>
    </row>
    <row r="335" spans="1:29" ht="20.100000000000001" customHeight="1" thickBot="1" x14ac:dyDescent="0.35">
      <c r="A335" s="132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4"/>
      <c r="M335" s="93"/>
      <c r="N335" s="110"/>
      <c r="O335" s="111" t="s">
        <v>81</v>
      </c>
      <c r="P335" s="111"/>
      <c r="Q335" s="111"/>
      <c r="R335" s="111">
        <f t="shared" si="68"/>
        <v>13</v>
      </c>
      <c r="S335" s="92"/>
      <c r="T335" s="111" t="s">
        <v>81</v>
      </c>
      <c r="U335" s="117"/>
      <c r="V335" s="113"/>
      <c r="W335" s="117" t="str">
        <f t="shared" si="69"/>
        <v/>
      </c>
      <c r="X335" s="113"/>
      <c r="Y335" s="117" t="str">
        <f t="shared" si="70"/>
        <v/>
      </c>
      <c r="Z335" s="118"/>
      <c r="AA335" s="93"/>
      <c r="AB335" s="93"/>
      <c r="AC335" s="93"/>
    </row>
    <row r="336" spans="1:29" ht="20.100000000000001" customHeight="1" thickBot="1" x14ac:dyDescent="0.25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136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6"/>
      <c r="AB336" s="136"/>
      <c r="AC336" s="136"/>
    </row>
    <row r="337" spans="1:29" ht="20.100000000000001" customHeight="1" thickBot="1" x14ac:dyDescent="0.55000000000000004">
      <c r="A337" s="537" t="s">
        <v>50</v>
      </c>
      <c r="B337" s="538"/>
      <c r="C337" s="538"/>
      <c r="D337" s="538"/>
      <c r="E337" s="538"/>
      <c r="F337" s="538"/>
      <c r="G337" s="538"/>
      <c r="H337" s="538"/>
      <c r="I337" s="538"/>
      <c r="J337" s="538"/>
      <c r="K337" s="538"/>
      <c r="L337" s="539"/>
      <c r="M337" s="94"/>
      <c r="N337" s="95"/>
      <c r="O337" s="546" t="s">
        <v>51</v>
      </c>
      <c r="P337" s="547"/>
      <c r="Q337" s="547"/>
      <c r="R337" s="548"/>
      <c r="S337" s="96"/>
      <c r="T337" s="546" t="s">
        <v>52</v>
      </c>
      <c r="U337" s="547"/>
      <c r="V337" s="547"/>
      <c r="W337" s="547"/>
      <c r="X337" s="547"/>
      <c r="Y337" s="548"/>
      <c r="Z337" s="97"/>
      <c r="AA337" s="94"/>
      <c r="AB337" s="93"/>
      <c r="AC337" s="93"/>
    </row>
    <row r="338" spans="1:29" ht="20.100000000000001" customHeight="1" thickBot="1" x14ac:dyDescent="0.25">
      <c r="A338" s="437"/>
      <c r="B338" s="438"/>
      <c r="C338" s="540" t="s">
        <v>240</v>
      </c>
      <c r="D338" s="549"/>
      <c r="E338" s="549"/>
      <c r="F338" s="549"/>
      <c r="G338" s="438" t="str">
        <f>$J$1</f>
        <v>February</v>
      </c>
      <c r="H338" s="542">
        <f>$K$1</f>
        <v>2024</v>
      </c>
      <c r="I338" s="549"/>
      <c r="J338" s="438"/>
      <c r="K338" s="439"/>
      <c r="L338" s="440"/>
      <c r="M338" s="102"/>
      <c r="N338" s="103"/>
      <c r="O338" s="104" t="s">
        <v>53</v>
      </c>
      <c r="P338" s="104" t="s">
        <v>54</v>
      </c>
      <c r="Q338" s="104" t="s">
        <v>55</v>
      </c>
      <c r="R338" s="104" t="s">
        <v>56</v>
      </c>
      <c r="S338" s="105"/>
      <c r="T338" s="104" t="s">
        <v>53</v>
      </c>
      <c r="U338" s="104" t="s">
        <v>57</v>
      </c>
      <c r="V338" s="104" t="s">
        <v>9</v>
      </c>
      <c r="W338" s="104" t="s">
        <v>10</v>
      </c>
      <c r="X338" s="104" t="s">
        <v>11</v>
      </c>
      <c r="Y338" s="104" t="s">
        <v>58</v>
      </c>
      <c r="Z338" s="106"/>
      <c r="AA338" s="102"/>
      <c r="AB338" s="93"/>
      <c r="AC338" s="93"/>
    </row>
    <row r="339" spans="1:29" ht="20.100000000000001" customHeight="1" x14ac:dyDescent="0.2">
      <c r="A339" s="98"/>
      <c r="B339" s="85"/>
      <c r="C339" s="85"/>
      <c r="D339" s="107"/>
      <c r="E339" s="107"/>
      <c r="F339" s="107"/>
      <c r="G339" s="107"/>
      <c r="H339" s="107"/>
      <c r="I339" s="85"/>
      <c r="J339" s="108" t="s">
        <v>59</v>
      </c>
      <c r="K339" s="87">
        <f>35000+10000</f>
        <v>45000</v>
      </c>
      <c r="L339" s="109"/>
      <c r="M339" s="93"/>
      <c r="N339" s="110"/>
      <c r="O339" s="111" t="s">
        <v>60</v>
      </c>
      <c r="P339" s="111">
        <v>31</v>
      </c>
      <c r="Q339" s="111">
        <v>0</v>
      </c>
      <c r="R339" s="111">
        <v>0</v>
      </c>
      <c r="S339" s="112"/>
      <c r="T339" s="111" t="s">
        <v>60</v>
      </c>
      <c r="U339" s="113"/>
      <c r="V339" s="113"/>
      <c r="W339" s="113">
        <f>V339+U339</f>
        <v>0</v>
      </c>
      <c r="X339" s="113"/>
      <c r="Y339" s="113">
        <f>W339-X339</f>
        <v>0</v>
      </c>
      <c r="Z339" s="106"/>
      <c r="AA339" s="93"/>
      <c r="AB339" s="93"/>
      <c r="AC339" s="93"/>
    </row>
    <row r="340" spans="1:29" ht="20.100000000000001" customHeight="1" thickBot="1" x14ac:dyDescent="0.25">
      <c r="A340" s="98"/>
      <c r="B340" s="85" t="s">
        <v>61</v>
      </c>
      <c r="C340" s="84" t="s">
        <v>193</v>
      </c>
      <c r="D340" s="85"/>
      <c r="E340" s="85"/>
      <c r="F340" s="85"/>
      <c r="G340" s="85"/>
      <c r="H340" s="114"/>
      <c r="I340" s="107"/>
      <c r="J340" s="85"/>
      <c r="K340" s="85"/>
      <c r="L340" s="115"/>
      <c r="M340" s="94"/>
      <c r="N340" s="116"/>
      <c r="O340" s="111" t="s">
        <v>62</v>
      </c>
      <c r="P340" s="111"/>
      <c r="Q340" s="111"/>
      <c r="R340" s="111">
        <v>0</v>
      </c>
      <c r="S340" s="92"/>
      <c r="T340" s="111" t="s">
        <v>62</v>
      </c>
      <c r="U340" s="117"/>
      <c r="V340" s="113"/>
      <c r="W340" s="117" t="str">
        <f t="shared" ref="W340:W343" si="71">IF(U340="","",U340+V340)</f>
        <v/>
      </c>
      <c r="X340" s="113"/>
      <c r="Y340" s="117" t="str">
        <f t="shared" ref="Y340:Y350" si="72">IF(W340="","",W340-X340)</f>
        <v/>
      </c>
      <c r="Z340" s="118"/>
      <c r="AA340" s="94"/>
      <c r="AB340" s="93"/>
      <c r="AC340" s="93"/>
    </row>
    <row r="341" spans="1:29" ht="20.100000000000001" customHeight="1" thickBot="1" x14ac:dyDescent="0.25">
      <c r="A341" s="406"/>
      <c r="B341" s="414" t="s">
        <v>63</v>
      </c>
      <c r="C341" s="415"/>
      <c r="D341" s="354"/>
      <c r="E341" s="354"/>
      <c r="F341" s="543" t="s">
        <v>52</v>
      </c>
      <c r="G341" s="544"/>
      <c r="H341" s="354"/>
      <c r="I341" s="543" t="s">
        <v>64</v>
      </c>
      <c r="J341" s="545"/>
      <c r="K341" s="544"/>
      <c r="L341" s="416"/>
      <c r="M341" s="93"/>
      <c r="N341" s="110"/>
      <c r="O341" s="111" t="s">
        <v>65</v>
      </c>
      <c r="P341" s="111"/>
      <c r="Q341" s="111"/>
      <c r="R341" s="111">
        <v>0</v>
      </c>
      <c r="S341" s="92"/>
      <c r="T341" s="111" t="s">
        <v>65</v>
      </c>
      <c r="U341" s="117"/>
      <c r="V341" s="113"/>
      <c r="W341" s="117" t="str">
        <f t="shared" si="71"/>
        <v/>
      </c>
      <c r="X341" s="113"/>
      <c r="Y341" s="117" t="str">
        <f t="shared" si="72"/>
        <v/>
      </c>
      <c r="Z341" s="118"/>
      <c r="AA341" s="93"/>
      <c r="AB341" s="93"/>
      <c r="AC341" s="93"/>
    </row>
    <row r="342" spans="1:29" ht="20.100000000000001" customHeight="1" x14ac:dyDescent="0.2">
      <c r="A342" s="98"/>
      <c r="B342" s="85"/>
      <c r="C342" s="85"/>
      <c r="D342" s="85"/>
      <c r="E342" s="85"/>
      <c r="F342" s="85"/>
      <c r="G342" s="85"/>
      <c r="H342" s="122"/>
      <c r="I342" s="85"/>
      <c r="J342" s="85"/>
      <c r="K342" s="85"/>
      <c r="L342" s="123"/>
      <c r="M342" s="93"/>
      <c r="N342" s="110"/>
      <c r="O342" s="111" t="s">
        <v>66</v>
      </c>
      <c r="P342" s="111"/>
      <c r="Q342" s="111"/>
      <c r="R342" s="111">
        <v>0</v>
      </c>
      <c r="S342" s="92"/>
      <c r="T342" s="111" t="s">
        <v>66</v>
      </c>
      <c r="U342" s="117" t="str">
        <f>IF($J$1="March","",Y341)</f>
        <v/>
      </c>
      <c r="V342" s="113"/>
      <c r="W342" s="117" t="str">
        <f t="shared" si="71"/>
        <v/>
      </c>
      <c r="X342" s="113"/>
      <c r="Y342" s="117" t="str">
        <f t="shared" si="72"/>
        <v/>
      </c>
      <c r="Z342" s="118"/>
      <c r="AA342" s="93"/>
      <c r="AB342" s="93"/>
      <c r="AC342" s="93"/>
    </row>
    <row r="343" spans="1:29" ht="20.100000000000001" customHeight="1" x14ac:dyDescent="0.2">
      <c r="A343" s="98"/>
      <c r="B343" s="550" t="s">
        <v>51</v>
      </c>
      <c r="C343" s="502"/>
      <c r="D343" s="85"/>
      <c r="E343" s="85"/>
      <c r="F343" s="124" t="s">
        <v>67</v>
      </c>
      <c r="G343" s="12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122"/>
      <c r="I343" s="126">
        <f>IF(C347&gt;=C346,$K$2,C345+C347)</f>
        <v>28</v>
      </c>
      <c r="J343" s="127" t="s">
        <v>68</v>
      </c>
      <c r="K343" s="128">
        <f>K339/$K$2*I343</f>
        <v>45000</v>
      </c>
      <c r="L343" s="129"/>
      <c r="M343" s="93"/>
      <c r="N343" s="110"/>
      <c r="O343" s="111" t="s">
        <v>69</v>
      </c>
      <c r="P343" s="111"/>
      <c r="Q343" s="111"/>
      <c r="R343" s="111">
        <v>0</v>
      </c>
      <c r="S343" s="92"/>
      <c r="T343" s="111" t="s">
        <v>69</v>
      </c>
      <c r="U343" s="117" t="str">
        <f t="shared" ref="U343:U344" si="73">Y342</f>
        <v/>
      </c>
      <c r="V343" s="113"/>
      <c r="W343" s="117" t="str">
        <f t="shared" si="71"/>
        <v/>
      </c>
      <c r="X343" s="113"/>
      <c r="Y343" s="117" t="str">
        <f t="shared" si="72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130"/>
      <c r="C344" s="130"/>
      <c r="D344" s="85"/>
      <c r="E344" s="85"/>
      <c r="F344" s="124" t="s">
        <v>9</v>
      </c>
      <c r="G344" s="12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22"/>
      <c r="I344" s="126"/>
      <c r="J344" s="127" t="s">
        <v>70</v>
      </c>
      <c r="K344" s="125">
        <f>K339/$K$2/8*I344</f>
        <v>0</v>
      </c>
      <c r="L344" s="131"/>
      <c r="M344" s="93"/>
      <c r="N344" s="110"/>
      <c r="O344" s="111" t="s">
        <v>47</v>
      </c>
      <c r="P344" s="111"/>
      <c r="Q344" s="111"/>
      <c r="R344" s="111">
        <v>0</v>
      </c>
      <c r="S344" s="92"/>
      <c r="T344" s="111" t="s">
        <v>47</v>
      </c>
      <c r="U344" s="117" t="str">
        <f t="shared" si="73"/>
        <v/>
      </c>
      <c r="V344" s="113"/>
      <c r="W344" s="117">
        <f>V344</f>
        <v>0</v>
      </c>
      <c r="X344" s="113"/>
      <c r="Y344" s="117">
        <f t="shared" si="72"/>
        <v>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24" t="s">
        <v>54</v>
      </c>
      <c r="C345" s="13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0</v>
      </c>
      <c r="D345" s="85"/>
      <c r="E345" s="85"/>
      <c r="F345" s="124" t="s">
        <v>71</v>
      </c>
      <c r="G345" s="125" t="str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/>
      </c>
      <c r="H345" s="122"/>
      <c r="I345" s="532" t="s">
        <v>72</v>
      </c>
      <c r="J345" s="502"/>
      <c r="K345" s="125">
        <f>K343+K344</f>
        <v>45000</v>
      </c>
      <c r="L345" s="131"/>
      <c r="M345" s="93"/>
      <c r="N345" s="110"/>
      <c r="O345" s="111" t="s">
        <v>73</v>
      </c>
      <c r="P345" s="111"/>
      <c r="Q345" s="111"/>
      <c r="R345" s="111" t="str">
        <f>IF(Q345="","",R344-Q345)</f>
        <v/>
      </c>
      <c r="S345" s="92"/>
      <c r="T345" s="111" t="s">
        <v>73</v>
      </c>
      <c r="U345" s="117"/>
      <c r="V345" s="113"/>
      <c r="W345" s="117">
        <f>V345+U345</f>
        <v>0</v>
      </c>
      <c r="X345" s="113"/>
      <c r="Y345" s="117">
        <f t="shared" si="72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55</v>
      </c>
      <c r="C346" s="13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85"/>
      <c r="E346" s="85"/>
      <c r="F346" s="124" t="s">
        <v>11</v>
      </c>
      <c r="G346" s="12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22"/>
      <c r="I346" s="532" t="s">
        <v>74</v>
      </c>
      <c r="J346" s="502"/>
      <c r="K346" s="125">
        <f>G346</f>
        <v>0</v>
      </c>
      <c r="L346" s="131"/>
      <c r="M346" s="93"/>
      <c r="N346" s="110"/>
      <c r="O346" s="111" t="s">
        <v>75</v>
      </c>
      <c r="P346" s="111"/>
      <c r="Q346" s="111"/>
      <c r="R346" s="111">
        <v>0</v>
      </c>
      <c r="S346" s="92"/>
      <c r="T346" s="111" t="s">
        <v>75</v>
      </c>
      <c r="U346" s="117">
        <f>Y345</f>
        <v>0</v>
      </c>
      <c r="V346" s="113"/>
      <c r="W346" s="117">
        <f t="shared" ref="W346:W350" si="74">IF(U346="","",U346+V346)</f>
        <v>0</v>
      </c>
      <c r="X346" s="113"/>
      <c r="Y346" s="117">
        <f t="shared" si="72"/>
        <v>0</v>
      </c>
      <c r="Z346" s="118"/>
      <c r="AA346" s="93"/>
      <c r="AB346" s="93"/>
      <c r="AC346" s="93"/>
    </row>
    <row r="347" spans="1:29" ht="18.75" customHeight="1" x14ac:dyDescent="0.2">
      <c r="A347" s="406"/>
      <c r="B347" s="427" t="s">
        <v>76</v>
      </c>
      <c r="C347" s="425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354"/>
      <c r="E347" s="354"/>
      <c r="F347" s="427" t="s">
        <v>58</v>
      </c>
      <c r="G347" s="428" t="str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/>
      </c>
      <c r="H347" s="354"/>
      <c r="I347" s="533" t="s">
        <v>13</v>
      </c>
      <c r="J347" s="534"/>
      <c r="K347" s="431">
        <f>K345-K346</f>
        <v>45000</v>
      </c>
      <c r="L347" s="413"/>
      <c r="M347" s="93"/>
      <c r="N347" s="110"/>
      <c r="O347" s="111" t="s">
        <v>78</v>
      </c>
      <c r="P347" s="111"/>
      <c r="Q347" s="111"/>
      <c r="R347" s="111">
        <v>0</v>
      </c>
      <c r="S347" s="92"/>
      <c r="T347" s="111" t="s">
        <v>78</v>
      </c>
      <c r="U347" s="117" t="str">
        <f>IF($J$1="September",Y346,"")</f>
        <v/>
      </c>
      <c r="V347" s="113"/>
      <c r="W347" s="117" t="str">
        <f t="shared" si="74"/>
        <v/>
      </c>
      <c r="X347" s="113"/>
      <c r="Y347" s="117" t="str">
        <f t="shared" si="72"/>
        <v/>
      </c>
      <c r="Z347" s="118"/>
      <c r="AA347" s="93"/>
      <c r="AB347" s="93"/>
      <c r="AC347" s="93"/>
    </row>
    <row r="348" spans="1:29" ht="20.100000000000001" customHeight="1" x14ac:dyDescent="0.2">
      <c r="A348" s="98"/>
      <c r="B348" s="85"/>
      <c r="C348" s="85"/>
      <c r="D348" s="85"/>
      <c r="E348" s="85"/>
      <c r="F348" s="85"/>
      <c r="G348" s="85"/>
      <c r="H348" s="85"/>
      <c r="I348" s="551"/>
      <c r="J348" s="552"/>
      <c r="K348" s="87"/>
      <c r="L348" s="121"/>
      <c r="M348" s="93"/>
      <c r="N348" s="110"/>
      <c r="O348" s="111" t="s">
        <v>79</v>
      </c>
      <c r="P348" s="111"/>
      <c r="Q348" s="111"/>
      <c r="R348" s="111">
        <v>0</v>
      </c>
      <c r="S348" s="92"/>
      <c r="T348" s="111" t="s">
        <v>79</v>
      </c>
      <c r="U348" s="117" t="str">
        <f>IF($J$1="October",Y347,"")</f>
        <v/>
      </c>
      <c r="V348" s="113"/>
      <c r="W348" s="117" t="str">
        <f t="shared" si="74"/>
        <v/>
      </c>
      <c r="X348" s="113"/>
      <c r="Y348" s="117" t="str">
        <f t="shared" si="72"/>
        <v/>
      </c>
      <c r="Z348" s="118"/>
      <c r="AA348" s="93"/>
      <c r="AB348" s="93"/>
      <c r="AC348" s="93"/>
    </row>
    <row r="349" spans="1:29" ht="20.100000000000001" customHeight="1" x14ac:dyDescent="0.3">
      <c r="A349" s="98"/>
      <c r="B349" s="83"/>
      <c r="C349" s="83"/>
      <c r="D349" s="83"/>
      <c r="E349" s="83"/>
      <c r="F349" s="83"/>
      <c r="G349" s="83"/>
      <c r="H349" s="83"/>
      <c r="I349" s="551"/>
      <c r="J349" s="552"/>
      <c r="K349" s="87"/>
      <c r="L349" s="121"/>
      <c r="M349" s="93"/>
      <c r="N349" s="110"/>
      <c r="O349" s="111" t="s">
        <v>80</v>
      </c>
      <c r="P349" s="111"/>
      <c r="Q349" s="111"/>
      <c r="R349" s="111">
        <v>0</v>
      </c>
      <c r="S349" s="92"/>
      <c r="T349" s="111" t="s">
        <v>80</v>
      </c>
      <c r="U349" s="117" t="str">
        <f t="shared" ref="U349:U350" si="75">Y348</f>
        <v/>
      </c>
      <c r="V349" s="113"/>
      <c r="W349" s="117" t="str">
        <f t="shared" si="74"/>
        <v/>
      </c>
      <c r="X349" s="113"/>
      <c r="Y349" s="117" t="str">
        <f t="shared" si="72"/>
        <v/>
      </c>
      <c r="Z349" s="118"/>
      <c r="AA349" s="93"/>
      <c r="AB349" s="93"/>
      <c r="AC349" s="93"/>
    </row>
    <row r="350" spans="1:29" ht="20.100000000000001" customHeight="1" thickBot="1" x14ac:dyDescent="0.35">
      <c r="A350" s="132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4"/>
      <c r="M350" s="93"/>
      <c r="N350" s="110"/>
      <c r="O350" s="111" t="s">
        <v>81</v>
      </c>
      <c r="P350" s="111"/>
      <c r="Q350" s="111"/>
      <c r="R350" s="111">
        <v>0</v>
      </c>
      <c r="S350" s="92"/>
      <c r="T350" s="111" t="s">
        <v>81</v>
      </c>
      <c r="U350" s="117" t="str">
        <f t="shared" si="75"/>
        <v/>
      </c>
      <c r="V350" s="113"/>
      <c r="W350" s="117" t="str">
        <f t="shared" si="74"/>
        <v/>
      </c>
      <c r="X350" s="113"/>
      <c r="Y350" s="117" t="str">
        <f t="shared" si="72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354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354"/>
      <c r="M351" s="93"/>
      <c r="N351" s="110"/>
      <c r="O351" s="156"/>
      <c r="P351" s="386"/>
      <c r="Q351" s="386"/>
      <c r="R351" s="157"/>
      <c r="S351" s="92"/>
      <c r="T351" s="156"/>
      <c r="U351" s="387"/>
      <c r="V351" s="388"/>
      <c r="W351" s="387"/>
      <c r="X351" s="388"/>
      <c r="Y351" s="158"/>
      <c r="Z351" s="118"/>
      <c r="AA351" s="93"/>
      <c r="AB351" s="93"/>
      <c r="AC351" s="93"/>
    </row>
    <row r="352" spans="1:29" ht="20.100000000000001" customHeight="1" thickBot="1" x14ac:dyDescent="0.55000000000000004">
      <c r="A352" s="537" t="s">
        <v>50</v>
      </c>
      <c r="B352" s="538"/>
      <c r="C352" s="538"/>
      <c r="D352" s="538"/>
      <c r="E352" s="538"/>
      <c r="F352" s="538"/>
      <c r="G352" s="538"/>
      <c r="H352" s="538"/>
      <c r="I352" s="538"/>
      <c r="J352" s="538"/>
      <c r="K352" s="538"/>
      <c r="L352" s="539"/>
      <c r="M352" s="94"/>
      <c r="N352" s="95"/>
      <c r="O352" s="546" t="s">
        <v>51</v>
      </c>
      <c r="P352" s="547"/>
      <c r="Q352" s="547"/>
      <c r="R352" s="548"/>
      <c r="S352" s="96"/>
      <c r="T352" s="546" t="s">
        <v>52</v>
      </c>
      <c r="U352" s="547"/>
      <c r="V352" s="547"/>
      <c r="W352" s="547"/>
      <c r="X352" s="547"/>
      <c r="Y352" s="548"/>
      <c r="Z352" s="97"/>
      <c r="AA352" s="93"/>
      <c r="AB352" s="93"/>
      <c r="AC352" s="93"/>
    </row>
    <row r="353" spans="1:29" ht="20.100000000000001" customHeight="1" thickBot="1" x14ac:dyDescent="0.25">
      <c r="A353" s="437"/>
      <c r="B353" s="438"/>
      <c r="C353" s="540" t="s">
        <v>240</v>
      </c>
      <c r="D353" s="549"/>
      <c r="E353" s="549"/>
      <c r="F353" s="549"/>
      <c r="G353" s="438" t="str">
        <f>$J$1</f>
        <v>February</v>
      </c>
      <c r="H353" s="542">
        <f>$K$1</f>
        <v>2024</v>
      </c>
      <c r="I353" s="549"/>
      <c r="J353" s="438"/>
      <c r="K353" s="439"/>
      <c r="L353" s="440"/>
      <c r="M353" s="102"/>
      <c r="N353" s="103"/>
      <c r="O353" s="104" t="s">
        <v>53</v>
      </c>
      <c r="P353" s="104" t="s">
        <v>54</v>
      </c>
      <c r="Q353" s="104" t="s">
        <v>55</v>
      </c>
      <c r="R353" s="104" t="s">
        <v>56</v>
      </c>
      <c r="S353" s="105"/>
      <c r="T353" s="104" t="s">
        <v>53</v>
      </c>
      <c r="U353" s="104" t="s">
        <v>57</v>
      </c>
      <c r="V353" s="104" t="s">
        <v>9</v>
      </c>
      <c r="W353" s="104" t="s">
        <v>10</v>
      </c>
      <c r="X353" s="104" t="s">
        <v>11</v>
      </c>
      <c r="Y353" s="104" t="s">
        <v>58</v>
      </c>
      <c r="Z353" s="106"/>
      <c r="AA353" s="93"/>
      <c r="AB353" s="93"/>
      <c r="AC353" s="93"/>
    </row>
    <row r="354" spans="1:29" ht="20.100000000000001" customHeight="1" x14ac:dyDescent="0.2">
      <c r="A354" s="98"/>
      <c r="B354" s="85"/>
      <c r="C354" s="85"/>
      <c r="D354" s="107"/>
      <c r="E354" s="107"/>
      <c r="F354" s="107"/>
      <c r="G354" s="107"/>
      <c r="H354" s="107"/>
      <c r="I354" s="85"/>
      <c r="J354" s="108" t="s">
        <v>59</v>
      </c>
      <c r="K354" s="87">
        <f>27000+8000+2500</f>
        <v>37500</v>
      </c>
      <c r="L354" s="109"/>
      <c r="M354" s="93"/>
      <c r="N354" s="110"/>
      <c r="O354" s="111" t="s">
        <v>60</v>
      </c>
      <c r="P354" s="111">
        <v>31</v>
      </c>
      <c r="Q354" s="111">
        <v>0</v>
      </c>
      <c r="R354" s="111">
        <f>15-Q354</f>
        <v>15</v>
      </c>
      <c r="S354" s="112"/>
      <c r="T354" s="111" t="s">
        <v>60</v>
      </c>
      <c r="U354" s="113"/>
      <c r="V354" s="113">
        <v>20000</v>
      </c>
      <c r="W354" s="113">
        <f>V354+U354</f>
        <v>20000</v>
      </c>
      <c r="X354" s="113">
        <v>2000</v>
      </c>
      <c r="Y354" s="113">
        <f>W354-X354</f>
        <v>18000</v>
      </c>
      <c r="Z354" s="106"/>
      <c r="AA354" s="93"/>
      <c r="AB354" s="93"/>
      <c r="AC354" s="93"/>
    </row>
    <row r="355" spans="1:29" ht="20.100000000000001" customHeight="1" thickBot="1" x14ac:dyDescent="0.25">
      <c r="A355" s="98"/>
      <c r="B355" s="85" t="s">
        <v>61</v>
      </c>
      <c r="C355" s="84" t="s">
        <v>101</v>
      </c>
      <c r="D355" s="85"/>
      <c r="E355" s="85"/>
      <c r="F355" s="85"/>
      <c r="G355" s="85"/>
      <c r="H355" s="114"/>
      <c r="I355" s="107"/>
      <c r="J355" s="85"/>
      <c r="K355" s="85"/>
      <c r="L355" s="115"/>
      <c r="M355" s="94"/>
      <c r="N355" s="116"/>
      <c r="O355" s="111" t="s">
        <v>62</v>
      </c>
      <c r="P355" s="111"/>
      <c r="Q355" s="111"/>
      <c r="R355" s="111">
        <f t="shared" ref="R355:R365" si="76">R354-Q355</f>
        <v>15</v>
      </c>
      <c r="S355" s="92"/>
      <c r="T355" s="111" t="s">
        <v>62</v>
      </c>
      <c r="U355" s="117">
        <f>Y354</f>
        <v>18000</v>
      </c>
      <c r="V355" s="113"/>
      <c r="W355" s="117">
        <f t="shared" ref="W355:W365" si="77">IF(U355="","",U355+V355)</f>
        <v>18000</v>
      </c>
      <c r="X355" s="113">
        <v>2000</v>
      </c>
      <c r="Y355" s="117">
        <f t="shared" ref="Y355:Y365" si="78">IF(W355="","",W355-X355)</f>
        <v>16000</v>
      </c>
      <c r="Z355" s="118"/>
      <c r="AA355" s="93"/>
      <c r="AB355" s="93"/>
      <c r="AC355" s="93"/>
    </row>
    <row r="356" spans="1:29" ht="20.100000000000001" customHeight="1" thickBot="1" x14ac:dyDescent="0.25">
      <c r="A356" s="406"/>
      <c r="B356" s="414" t="s">
        <v>63</v>
      </c>
      <c r="C356" s="415"/>
      <c r="D356" s="354"/>
      <c r="E356" s="354"/>
      <c r="F356" s="543" t="s">
        <v>52</v>
      </c>
      <c r="G356" s="544"/>
      <c r="H356" s="354"/>
      <c r="I356" s="543" t="s">
        <v>64</v>
      </c>
      <c r="J356" s="545"/>
      <c r="K356" s="544"/>
      <c r="L356" s="416"/>
      <c r="M356" s="93"/>
      <c r="N356" s="110"/>
      <c r="O356" s="111" t="s">
        <v>65</v>
      </c>
      <c r="P356" s="111"/>
      <c r="Q356" s="111"/>
      <c r="R356" s="111">
        <f t="shared" si="76"/>
        <v>15</v>
      </c>
      <c r="S356" s="92"/>
      <c r="T356" s="111" t="s">
        <v>65</v>
      </c>
      <c r="U356" s="117"/>
      <c r="V356" s="113"/>
      <c r="W356" s="117" t="str">
        <f t="shared" si="77"/>
        <v/>
      </c>
      <c r="X356" s="113"/>
      <c r="Y356" s="117" t="str">
        <f t="shared" si="78"/>
        <v/>
      </c>
      <c r="Z356" s="118"/>
      <c r="AA356" s="93"/>
      <c r="AB356" s="93"/>
      <c r="AC356" s="93"/>
    </row>
    <row r="357" spans="1:29" ht="20.100000000000001" customHeight="1" x14ac:dyDescent="0.2">
      <c r="A357" s="98"/>
      <c r="B357" s="85"/>
      <c r="C357" s="85"/>
      <c r="D357" s="85"/>
      <c r="E357" s="85"/>
      <c r="F357" s="85"/>
      <c r="G357" s="85"/>
      <c r="H357" s="122"/>
      <c r="I357" s="85"/>
      <c r="J357" s="85"/>
      <c r="K357" s="85"/>
      <c r="L357" s="123"/>
      <c r="M357" s="93"/>
      <c r="N357" s="110"/>
      <c r="O357" s="111" t="s">
        <v>66</v>
      </c>
      <c r="P357" s="111"/>
      <c r="Q357" s="111"/>
      <c r="R357" s="111">
        <f t="shared" si="76"/>
        <v>15</v>
      </c>
      <c r="S357" s="92"/>
      <c r="T357" s="111" t="s">
        <v>66</v>
      </c>
      <c r="U357" s="117"/>
      <c r="V357" s="113"/>
      <c r="W357" s="117" t="str">
        <f t="shared" si="77"/>
        <v/>
      </c>
      <c r="X357" s="113"/>
      <c r="Y357" s="117" t="str">
        <f t="shared" si="78"/>
        <v/>
      </c>
      <c r="Z357" s="118"/>
      <c r="AA357" s="93"/>
      <c r="AB357" s="93"/>
      <c r="AC357" s="93"/>
    </row>
    <row r="358" spans="1:29" ht="20.100000000000001" customHeight="1" x14ac:dyDescent="0.2">
      <c r="A358" s="98"/>
      <c r="B358" s="550" t="s">
        <v>51</v>
      </c>
      <c r="C358" s="502"/>
      <c r="D358" s="85"/>
      <c r="E358" s="85"/>
      <c r="F358" s="124" t="s">
        <v>67</v>
      </c>
      <c r="G358" s="12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18000</v>
      </c>
      <c r="H358" s="122"/>
      <c r="I358" s="126">
        <f>IF(C362&gt;0,$K$2,C360)</f>
        <v>28</v>
      </c>
      <c r="J358" s="127" t="s">
        <v>68</v>
      </c>
      <c r="K358" s="128">
        <f>K354/$K$2*I358</f>
        <v>37500</v>
      </c>
      <c r="L358" s="129"/>
      <c r="M358" s="93"/>
      <c r="N358" s="110"/>
      <c r="O358" s="111" t="s">
        <v>69</v>
      </c>
      <c r="P358" s="111"/>
      <c r="Q358" s="111"/>
      <c r="R358" s="111">
        <f t="shared" si="76"/>
        <v>15</v>
      </c>
      <c r="S358" s="92"/>
      <c r="T358" s="111" t="s">
        <v>69</v>
      </c>
      <c r="U358" s="117" t="str">
        <f>IF($J$1="April","",Y357)</f>
        <v/>
      </c>
      <c r="V358" s="113"/>
      <c r="W358" s="117" t="str">
        <f t="shared" si="77"/>
        <v/>
      </c>
      <c r="X358" s="113"/>
      <c r="Y358" s="117" t="str">
        <f t="shared" si="78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130"/>
      <c r="C359" s="130"/>
      <c r="D359" s="85"/>
      <c r="E359" s="85"/>
      <c r="F359" s="124" t="s">
        <v>9</v>
      </c>
      <c r="G359" s="12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122"/>
      <c r="I359" s="126">
        <v>100</v>
      </c>
      <c r="J359" s="127" t="s">
        <v>70</v>
      </c>
      <c r="K359" s="125">
        <f>K354/$K$2/8*I359</f>
        <v>16741.071428571428</v>
      </c>
      <c r="L359" s="131"/>
      <c r="M359" s="93"/>
      <c r="N359" s="110"/>
      <c r="O359" s="111" t="s">
        <v>47</v>
      </c>
      <c r="P359" s="111"/>
      <c r="Q359" s="111"/>
      <c r="R359" s="111">
        <f t="shared" si="76"/>
        <v>15</v>
      </c>
      <c r="S359" s="92"/>
      <c r="T359" s="111" t="s">
        <v>47</v>
      </c>
      <c r="U359" s="117" t="str">
        <f>Y358</f>
        <v/>
      </c>
      <c r="V359" s="113"/>
      <c r="W359" s="117" t="str">
        <f t="shared" si="77"/>
        <v/>
      </c>
      <c r="X359" s="113"/>
      <c r="Y359" s="117" t="str">
        <f t="shared" si="78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24" t="s">
        <v>54</v>
      </c>
      <c r="C360" s="13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0</v>
      </c>
      <c r="D360" s="85"/>
      <c r="E360" s="85"/>
      <c r="F360" s="124" t="s">
        <v>71</v>
      </c>
      <c r="G360" s="12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18000</v>
      </c>
      <c r="H360" s="122"/>
      <c r="I360" s="532" t="s">
        <v>72</v>
      </c>
      <c r="J360" s="502"/>
      <c r="K360" s="125">
        <f>K358+K359</f>
        <v>54241.071428571428</v>
      </c>
      <c r="L360" s="131"/>
      <c r="M360" s="93"/>
      <c r="N360" s="110"/>
      <c r="O360" s="111" t="s">
        <v>73</v>
      </c>
      <c r="P360" s="111"/>
      <c r="Q360" s="111"/>
      <c r="R360" s="111">
        <f t="shared" si="76"/>
        <v>15</v>
      </c>
      <c r="S360" s="92"/>
      <c r="T360" s="111" t="s">
        <v>73</v>
      </c>
      <c r="U360" s="117" t="str">
        <f>IF($J$1="June","",Y359)</f>
        <v/>
      </c>
      <c r="V360" s="113"/>
      <c r="W360" s="117" t="str">
        <f t="shared" si="77"/>
        <v/>
      </c>
      <c r="X360" s="113"/>
      <c r="Y360" s="117" t="str">
        <f t="shared" si="78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55</v>
      </c>
      <c r="C361" s="13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85"/>
      <c r="E361" s="85"/>
      <c r="F361" s="124" t="s">
        <v>11</v>
      </c>
      <c r="G361" s="12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122"/>
      <c r="I361" s="532" t="s">
        <v>74</v>
      </c>
      <c r="J361" s="502"/>
      <c r="K361" s="125">
        <f>G361</f>
        <v>2000</v>
      </c>
      <c r="L361" s="131"/>
      <c r="M361" s="93"/>
      <c r="N361" s="110"/>
      <c r="O361" s="111" t="s">
        <v>75</v>
      </c>
      <c r="P361" s="111"/>
      <c r="Q361" s="111"/>
      <c r="R361" s="111">
        <f t="shared" si="76"/>
        <v>15</v>
      </c>
      <c r="S361" s="92"/>
      <c r="T361" s="111" t="s">
        <v>75</v>
      </c>
      <c r="U361" s="117"/>
      <c r="V361" s="113"/>
      <c r="W361" s="117" t="str">
        <f t="shared" si="77"/>
        <v/>
      </c>
      <c r="X361" s="113"/>
      <c r="Y361" s="117" t="str">
        <f t="shared" si="78"/>
        <v/>
      </c>
      <c r="Z361" s="118"/>
      <c r="AA361" s="93"/>
      <c r="AB361" s="93"/>
      <c r="AC361" s="93"/>
    </row>
    <row r="362" spans="1:29" ht="18.75" customHeight="1" x14ac:dyDescent="0.2">
      <c r="A362" s="406"/>
      <c r="B362" s="427" t="s">
        <v>76</v>
      </c>
      <c r="C362" s="425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15</v>
      </c>
      <c r="D362" s="354"/>
      <c r="E362" s="354"/>
      <c r="F362" s="427" t="s">
        <v>58</v>
      </c>
      <c r="G362" s="42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16000</v>
      </c>
      <c r="H362" s="354"/>
      <c r="I362" s="533" t="s">
        <v>13</v>
      </c>
      <c r="J362" s="534"/>
      <c r="K362" s="431">
        <f>K360-K361</f>
        <v>52241.071428571428</v>
      </c>
      <c r="L362" s="413"/>
      <c r="M362" s="93"/>
      <c r="N362" s="110"/>
      <c r="O362" s="111" t="s">
        <v>78</v>
      </c>
      <c r="P362" s="111"/>
      <c r="Q362" s="111"/>
      <c r="R362" s="111">
        <f t="shared" si="76"/>
        <v>15</v>
      </c>
      <c r="S362" s="92"/>
      <c r="T362" s="111" t="s">
        <v>78</v>
      </c>
      <c r="U362" s="117"/>
      <c r="V362" s="113"/>
      <c r="W362" s="117" t="str">
        <f t="shared" si="77"/>
        <v/>
      </c>
      <c r="X362" s="113"/>
      <c r="Y362" s="117" t="str">
        <f t="shared" si="78"/>
        <v/>
      </c>
      <c r="Z362" s="118"/>
      <c r="AA362" s="93"/>
      <c r="AB362" s="93"/>
      <c r="AC362" s="93"/>
    </row>
    <row r="363" spans="1:29" ht="20.100000000000001" customHeight="1" x14ac:dyDescent="0.2">
      <c r="A363" s="98"/>
      <c r="B363" s="85"/>
      <c r="C363" s="85"/>
      <c r="D363" s="85"/>
      <c r="E363" s="85"/>
      <c r="F363" s="85"/>
      <c r="G363" s="85"/>
      <c r="H363" s="85"/>
      <c r="I363" s="551"/>
      <c r="J363" s="552"/>
      <c r="K363" s="87"/>
      <c r="L363" s="121"/>
      <c r="M363" s="93"/>
      <c r="N363" s="110"/>
      <c r="O363" s="111" t="s">
        <v>79</v>
      </c>
      <c r="P363" s="111"/>
      <c r="Q363" s="111"/>
      <c r="R363" s="111">
        <f t="shared" si="76"/>
        <v>15</v>
      </c>
      <c r="S363" s="92"/>
      <c r="T363" s="111" t="s">
        <v>79</v>
      </c>
      <c r="U363" s="117"/>
      <c r="V363" s="113"/>
      <c r="W363" s="117" t="str">
        <f t="shared" si="77"/>
        <v/>
      </c>
      <c r="X363" s="113"/>
      <c r="Y363" s="117" t="str">
        <f t="shared" si="78"/>
        <v/>
      </c>
      <c r="Z363" s="118"/>
      <c r="AA363" s="93"/>
      <c r="AB363" s="93"/>
      <c r="AC363" s="93"/>
    </row>
    <row r="364" spans="1:29" ht="20.100000000000001" customHeight="1" x14ac:dyDescent="0.3">
      <c r="A364" s="98"/>
      <c r="B364" s="83"/>
      <c r="C364" s="83"/>
      <c r="D364" s="83"/>
      <c r="E364" s="83"/>
      <c r="F364" s="83"/>
      <c r="G364" s="83"/>
      <c r="H364" s="83"/>
      <c r="I364" s="551"/>
      <c r="J364" s="552"/>
      <c r="K364" s="87"/>
      <c r="L364" s="121"/>
      <c r="M364" s="93"/>
      <c r="N364" s="110"/>
      <c r="O364" s="111" t="s">
        <v>80</v>
      </c>
      <c r="P364" s="111"/>
      <c r="Q364" s="111"/>
      <c r="R364" s="111">
        <f t="shared" si="76"/>
        <v>15</v>
      </c>
      <c r="S364" s="92"/>
      <c r="T364" s="111" t="s">
        <v>80</v>
      </c>
      <c r="U364" s="117"/>
      <c r="V364" s="113"/>
      <c r="W364" s="117" t="str">
        <f t="shared" si="77"/>
        <v/>
      </c>
      <c r="X364" s="113"/>
      <c r="Y364" s="117" t="str">
        <f t="shared" si="78"/>
        <v/>
      </c>
      <c r="Z364" s="118"/>
      <c r="AA364" s="93"/>
      <c r="AB364" s="93"/>
      <c r="AC364" s="93"/>
    </row>
    <row r="365" spans="1:29" ht="20.100000000000001" customHeight="1" thickBot="1" x14ac:dyDescent="0.35">
      <c r="A365" s="132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4"/>
      <c r="M365" s="93"/>
      <c r="N365" s="110"/>
      <c r="O365" s="111" t="s">
        <v>81</v>
      </c>
      <c r="P365" s="111"/>
      <c r="Q365" s="111"/>
      <c r="R365" s="111">
        <f t="shared" si="76"/>
        <v>15</v>
      </c>
      <c r="S365" s="92"/>
      <c r="T365" s="111" t="s">
        <v>81</v>
      </c>
      <c r="U365" s="117"/>
      <c r="V365" s="113"/>
      <c r="W365" s="117" t="str">
        <f t="shared" si="77"/>
        <v/>
      </c>
      <c r="X365" s="113"/>
      <c r="Y365" s="117" t="str">
        <f t="shared" si="78"/>
        <v/>
      </c>
      <c r="Z365" s="118"/>
      <c r="AA365" s="93"/>
      <c r="AB365" s="93"/>
      <c r="AC365" s="93"/>
    </row>
    <row r="366" spans="1:29" ht="20.100000000000001" customHeight="1" thickBot="1" x14ac:dyDescent="0.25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136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6"/>
      <c r="AB366" s="136"/>
      <c r="AC366" s="136"/>
    </row>
    <row r="367" spans="1:29" ht="20.100000000000001" customHeight="1" thickBot="1" x14ac:dyDescent="0.55000000000000004">
      <c r="A367" s="537" t="s">
        <v>50</v>
      </c>
      <c r="B367" s="538"/>
      <c r="C367" s="538"/>
      <c r="D367" s="538"/>
      <c r="E367" s="538"/>
      <c r="F367" s="538"/>
      <c r="G367" s="538"/>
      <c r="H367" s="538"/>
      <c r="I367" s="538"/>
      <c r="J367" s="538"/>
      <c r="K367" s="538"/>
      <c r="L367" s="539"/>
      <c r="M367" s="94"/>
      <c r="N367" s="95"/>
      <c r="O367" s="546" t="s">
        <v>51</v>
      </c>
      <c r="P367" s="547"/>
      <c r="Q367" s="547"/>
      <c r="R367" s="548"/>
      <c r="S367" s="96"/>
      <c r="T367" s="546" t="s">
        <v>52</v>
      </c>
      <c r="U367" s="547"/>
      <c r="V367" s="547"/>
      <c r="W367" s="547"/>
      <c r="X367" s="547"/>
      <c r="Y367" s="548"/>
      <c r="Z367" s="97"/>
      <c r="AA367" s="93"/>
      <c r="AB367" s="93"/>
      <c r="AC367" s="93"/>
    </row>
    <row r="368" spans="1:29" ht="20.100000000000001" customHeight="1" thickBot="1" x14ac:dyDescent="0.25">
      <c r="A368" s="437"/>
      <c r="B368" s="438"/>
      <c r="C368" s="540" t="s">
        <v>240</v>
      </c>
      <c r="D368" s="549"/>
      <c r="E368" s="549"/>
      <c r="F368" s="549"/>
      <c r="G368" s="438" t="str">
        <f>$J$1</f>
        <v>February</v>
      </c>
      <c r="H368" s="542">
        <f>$K$1</f>
        <v>2024</v>
      </c>
      <c r="I368" s="549"/>
      <c r="J368" s="438"/>
      <c r="K368" s="439"/>
      <c r="L368" s="440"/>
      <c r="M368" s="102"/>
      <c r="N368" s="103"/>
      <c r="O368" s="104" t="s">
        <v>53</v>
      </c>
      <c r="P368" s="104" t="s">
        <v>54</v>
      </c>
      <c r="Q368" s="104" t="s">
        <v>55</v>
      </c>
      <c r="R368" s="104" t="s">
        <v>56</v>
      </c>
      <c r="S368" s="105"/>
      <c r="T368" s="104" t="s">
        <v>53</v>
      </c>
      <c r="U368" s="104" t="s">
        <v>57</v>
      </c>
      <c r="V368" s="104" t="s">
        <v>9</v>
      </c>
      <c r="W368" s="104" t="s">
        <v>10</v>
      </c>
      <c r="X368" s="104" t="s">
        <v>11</v>
      </c>
      <c r="Y368" s="104" t="s">
        <v>58</v>
      </c>
      <c r="Z368" s="106"/>
      <c r="AA368" s="93"/>
      <c r="AB368" s="93"/>
      <c r="AC368" s="93"/>
    </row>
    <row r="369" spans="1:29" ht="20.100000000000001" customHeight="1" x14ac:dyDescent="0.2">
      <c r="A369" s="98"/>
      <c r="B369" s="85"/>
      <c r="C369" s="85"/>
      <c r="D369" s="107"/>
      <c r="E369" s="107"/>
      <c r="F369" s="107"/>
      <c r="G369" s="107"/>
      <c r="H369" s="107"/>
      <c r="I369" s="85"/>
      <c r="J369" s="108" t="s">
        <v>59</v>
      </c>
      <c r="K369" s="87">
        <f>21000+6000+3000</f>
        <v>30000</v>
      </c>
      <c r="L369" s="109"/>
      <c r="M369" s="93"/>
      <c r="N369" s="110"/>
      <c r="O369" s="111" t="s">
        <v>60</v>
      </c>
      <c r="P369" s="111">
        <v>29</v>
      </c>
      <c r="Q369" s="111">
        <v>2</v>
      </c>
      <c r="R369" s="111">
        <f>15-Q369</f>
        <v>13</v>
      </c>
      <c r="S369" s="112"/>
      <c r="T369" s="111" t="s">
        <v>60</v>
      </c>
      <c r="U369" s="113">
        <v>16000</v>
      </c>
      <c r="V369" s="113">
        <v>15000</v>
      </c>
      <c r="W369" s="113">
        <f>V369+U369</f>
        <v>31000</v>
      </c>
      <c r="X369" s="113">
        <v>2000</v>
      </c>
      <c r="Y369" s="113">
        <f>W369-X369</f>
        <v>29000</v>
      </c>
      <c r="Z369" s="106"/>
      <c r="AA369" s="93"/>
      <c r="AB369" s="93"/>
      <c r="AC369" s="93"/>
    </row>
    <row r="370" spans="1:29" ht="20.100000000000001" customHeight="1" thickBot="1" x14ac:dyDescent="0.25">
      <c r="A370" s="98"/>
      <c r="B370" s="85" t="s">
        <v>61</v>
      </c>
      <c r="C370" s="84" t="s">
        <v>102</v>
      </c>
      <c r="D370" s="85"/>
      <c r="E370" s="85"/>
      <c r="F370" s="85"/>
      <c r="G370" s="85"/>
      <c r="H370" s="114"/>
      <c r="I370" s="107"/>
      <c r="J370" s="85"/>
      <c r="K370" s="85"/>
      <c r="L370" s="115"/>
      <c r="M370" s="94"/>
      <c r="N370" s="116"/>
      <c r="O370" s="111" t="s">
        <v>62</v>
      </c>
      <c r="P370" s="111"/>
      <c r="Q370" s="111"/>
      <c r="R370" s="111">
        <f t="shared" ref="R370:R380" si="79">R369-Q370</f>
        <v>13</v>
      </c>
      <c r="S370" s="92"/>
      <c r="T370" s="111" t="s">
        <v>62</v>
      </c>
      <c r="U370" s="117">
        <f>IF($J$1="January","",Y369)</f>
        <v>29000</v>
      </c>
      <c r="V370" s="113"/>
      <c r="W370" s="117">
        <f t="shared" ref="W370:W380" si="80">IF(U370="","",U370+V370)</f>
        <v>29000</v>
      </c>
      <c r="X370" s="113">
        <v>2000</v>
      </c>
      <c r="Y370" s="117">
        <f t="shared" ref="Y370:Y380" si="81">IF(W370="","",W370-X370)</f>
        <v>27000</v>
      </c>
      <c r="Z370" s="118"/>
      <c r="AA370" s="93"/>
      <c r="AB370" s="93"/>
      <c r="AC370" s="93"/>
    </row>
    <row r="371" spans="1:29" ht="20.100000000000001" customHeight="1" thickBot="1" x14ac:dyDescent="0.25">
      <c r="A371" s="406"/>
      <c r="B371" s="414" t="s">
        <v>63</v>
      </c>
      <c r="C371" s="415"/>
      <c r="D371" s="354"/>
      <c r="E371" s="354"/>
      <c r="F371" s="543" t="s">
        <v>52</v>
      </c>
      <c r="G371" s="544"/>
      <c r="H371" s="354"/>
      <c r="I371" s="543" t="s">
        <v>64</v>
      </c>
      <c r="J371" s="545"/>
      <c r="K371" s="544"/>
      <c r="L371" s="416"/>
      <c r="M371" s="93"/>
      <c r="N371" s="110"/>
      <c r="O371" s="111" t="s">
        <v>65</v>
      </c>
      <c r="P371" s="111"/>
      <c r="Q371" s="111"/>
      <c r="R371" s="111">
        <f t="shared" si="79"/>
        <v>13</v>
      </c>
      <c r="S371" s="92"/>
      <c r="T371" s="111" t="s">
        <v>65</v>
      </c>
      <c r="U371" s="117" t="str">
        <f>IF($J$1="February","",Y370)</f>
        <v/>
      </c>
      <c r="V371" s="113"/>
      <c r="W371" s="117" t="str">
        <f t="shared" si="80"/>
        <v/>
      </c>
      <c r="X371" s="113"/>
      <c r="Y371" s="117" t="str">
        <f t="shared" si="81"/>
        <v/>
      </c>
      <c r="Z371" s="118"/>
      <c r="AA371" s="93"/>
      <c r="AB371" s="93"/>
      <c r="AC371" s="93"/>
    </row>
    <row r="372" spans="1:29" ht="20.100000000000001" customHeight="1" x14ac:dyDescent="0.2">
      <c r="A372" s="98"/>
      <c r="B372" s="85"/>
      <c r="C372" s="85"/>
      <c r="D372" s="85"/>
      <c r="E372" s="85"/>
      <c r="F372" s="85"/>
      <c r="G372" s="85"/>
      <c r="H372" s="122"/>
      <c r="I372" s="85"/>
      <c r="J372" s="85"/>
      <c r="K372" s="85"/>
      <c r="L372" s="123"/>
      <c r="M372" s="93"/>
      <c r="N372" s="110"/>
      <c r="O372" s="111" t="s">
        <v>66</v>
      </c>
      <c r="P372" s="111"/>
      <c r="Q372" s="111"/>
      <c r="R372" s="111">
        <f t="shared" si="79"/>
        <v>13</v>
      </c>
      <c r="S372" s="92"/>
      <c r="T372" s="111" t="s">
        <v>66</v>
      </c>
      <c r="U372" s="117" t="str">
        <f>IF($J$1="March","",Y371)</f>
        <v/>
      </c>
      <c r="V372" s="113"/>
      <c r="W372" s="117" t="str">
        <f t="shared" si="80"/>
        <v/>
      </c>
      <c r="X372" s="113"/>
      <c r="Y372" s="117" t="str">
        <f t="shared" si="81"/>
        <v/>
      </c>
      <c r="Z372" s="118"/>
      <c r="AA372" s="93"/>
      <c r="AB372" s="93"/>
      <c r="AC372" s="93"/>
    </row>
    <row r="373" spans="1:29" ht="20.100000000000001" customHeight="1" x14ac:dyDescent="0.2">
      <c r="A373" s="98"/>
      <c r="B373" s="550" t="s">
        <v>51</v>
      </c>
      <c r="C373" s="502"/>
      <c r="D373" s="85"/>
      <c r="E373" s="85"/>
      <c r="F373" s="124" t="s">
        <v>67</v>
      </c>
      <c r="G373" s="12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29000</v>
      </c>
      <c r="H373" s="122"/>
      <c r="I373" s="126">
        <f>IF(C377&gt;0,$K$2,C375)</f>
        <v>28</v>
      </c>
      <c r="J373" s="127" t="s">
        <v>68</v>
      </c>
      <c r="K373" s="128">
        <f>K369/$K$2*I373</f>
        <v>29999.999999999996</v>
      </c>
      <c r="L373" s="129"/>
      <c r="M373" s="93"/>
      <c r="N373" s="110"/>
      <c r="O373" s="111" t="s">
        <v>69</v>
      </c>
      <c r="P373" s="111"/>
      <c r="Q373" s="111"/>
      <c r="R373" s="111">
        <f t="shared" si="79"/>
        <v>13</v>
      </c>
      <c r="S373" s="92"/>
      <c r="T373" s="111" t="s">
        <v>69</v>
      </c>
      <c r="U373" s="117" t="str">
        <f>IF($J$1="April","",Y372)</f>
        <v/>
      </c>
      <c r="V373" s="113"/>
      <c r="W373" s="117" t="str">
        <f t="shared" si="80"/>
        <v/>
      </c>
      <c r="X373" s="113"/>
      <c r="Y373" s="117" t="str">
        <f t="shared" si="81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130"/>
      <c r="C374" s="130"/>
      <c r="D374" s="85"/>
      <c r="E374" s="85"/>
      <c r="F374" s="124" t="s">
        <v>9</v>
      </c>
      <c r="G374" s="12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122"/>
      <c r="I374" s="126">
        <v>36</v>
      </c>
      <c r="J374" s="127" t="s">
        <v>70</v>
      </c>
      <c r="K374" s="125">
        <f>K369/$K$2/8*I374</f>
        <v>4821.4285714285706</v>
      </c>
      <c r="L374" s="131"/>
      <c r="M374" s="93"/>
      <c r="N374" s="110"/>
      <c r="O374" s="111" t="s">
        <v>47</v>
      </c>
      <c r="P374" s="111"/>
      <c r="Q374" s="111"/>
      <c r="R374" s="111">
        <f t="shared" si="79"/>
        <v>13</v>
      </c>
      <c r="S374" s="92"/>
      <c r="T374" s="111" t="s">
        <v>47</v>
      </c>
      <c r="U374" s="117" t="str">
        <f t="shared" ref="U374:U379" si="82">Y373</f>
        <v/>
      </c>
      <c r="V374" s="113"/>
      <c r="W374" s="117" t="str">
        <f t="shared" si="80"/>
        <v/>
      </c>
      <c r="X374" s="113"/>
      <c r="Y374" s="117" t="str">
        <f t="shared" si="81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24" t="s">
        <v>54</v>
      </c>
      <c r="C375" s="13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85"/>
      <c r="E375" s="85"/>
      <c r="F375" s="124" t="s">
        <v>71</v>
      </c>
      <c r="G375" s="12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29000</v>
      </c>
      <c r="H375" s="122"/>
      <c r="I375" s="532" t="s">
        <v>72</v>
      </c>
      <c r="J375" s="502"/>
      <c r="K375" s="125">
        <f>K373+K374</f>
        <v>34821.428571428565</v>
      </c>
      <c r="L375" s="131"/>
      <c r="M375" s="93"/>
      <c r="N375" s="110"/>
      <c r="O375" s="111" t="s">
        <v>73</v>
      </c>
      <c r="P375" s="111"/>
      <c r="Q375" s="111"/>
      <c r="R375" s="111">
        <f t="shared" si="79"/>
        <v>13</v>
      </c>
      <c r="S375" s="92"/>
      <c r="T375" s="111" t="s">
        <v>73</v>
      </c>
      <c r="U375" s="117" t="str">
        <f t="shared" si="82"/>
        <v/>
      </c>
      <c r="V375" s="113"/>
      <c r="W375" s="117" t="str">
        <f t="shared" si="80"/>
        <v/>
      </c>
      <c r="X375" s="113"/>
      <c r="Y375" s="117" t="str">
        <f t="shared" si="81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55</v>
      </c>
      <c r="C376" s="13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85"/>
      <c r="E376" s="85"/>
      <c r="F376" s="124" t="s">
        <v>11</v>
      </c>
      <c r="G376" s="12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122"/>
      <c r="I376" s="532" t="s">
        <v>74</v>
      </c>
      <c r="J376" s="502"/>
      <c r="K376" s="125">
        <f>G376</f>
        <v>2000</v>
      </c>
      <c r="L376" s="131"/>
      <c r="M376" s="93"/>
      <c r="N376" s="110"/>
      <c r="O376" s="111" t="s">
        <v>75</v>
      </c>
      <c r="P376" s="111"/>
      <c r="Q376" s="111"/>
      <c r="R376" s="111">
        <f t="shared" si="79"/>
        <v>13</v>
      </c>
      <c r="S376" s="92"/>
      <c r="T376" s="111" t="s">
        <v>75</v>
      </c>
      <c r="U376" s="117" t="str">
        <f t="shared" si="82"/>
        <v/>
      </c>
      <c r="V376" s="113"/>
      <c r="W376" s="117" t="str">
        <f t="shared" si="80"/>
        <v/>
      </c>
      <c r="X376" s="113"/>
      <c r="Y376" s="117" t="str">
        <f t="shared" si="81"/>
        <v/>
      </c>
      <c r="Z376" s="118"/>
      <c r="AA376" s="93"/>
      <c r="AB376" s="93"/>
      <c r="AC376" s="93"/>
    </row>
    <row r="377" spans="1:29" ht="18.75" customHeight="1" x14ac:dyDescent="0.2">
      <c r="A377" s="406"/>
      <c r="B377" s="427" t="s">
        <v>76</v>
      </c>
      <c r="C377" s="425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13</v>
      </c>
      <c r="D377" s="354"/>
      <c r="E377" s="354"/>
      <c r="F377" s="427" t="s">
        <v>58</v>
      </c>
      <c r="G377" s="42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27000</v>
      </c>
      <c r="H377" s="354"/>
      <c r="I377" s="533" t="s">
        <v>13</v>
      </c>
      <c r="J377" s="534"/>
      <c r="K377" s="431">
        <f>K375-K376</f>
        <v>32821.428571428565</v>
      </c>
      <c r="L377" s="413"/>
      <c r="M377" s="93"/>
      <c r="N377" s="110"/>
      <c r="O377" s="111" t="s">
        <v>78</v>
      </c>
      <c r="P377" s="111"/>
      <c r="Q377" s="111"/>
      <c r="R377" s="111">
        <f t="shared" si="79"/>
        <v>13</v>
      </c>
      <c r="S377" s="92"/>
      <c r="T377" s="111" t="s">
        <v>78</v>
      </c>
      <c r="U377" s="117" t="str">
        <f t="shared" si="82"/>
        <v/>
      </c>
      <c r="V377" s="113"/>
      <c r="W377" s="117" t="str">
        <f t="shared" si="80"/>
        <v/>
      </c>
      <c r="X377" s="113"/>
      <c r="Y377" s="117" t="str">
        <f t="shared" si="81"/>
        <v/>
      </c>
      <c r="Z377" s="118"/>
      <c r="AA377" s="93"/>
      <c r="AB377" s="93"/>
      <c r="AC377" s="93"/>
    </row>
    <row r="378" spans="1:29" ht="20.100000000000001" customHeight="1" x14ac:dyDescent="0.2">
      <c r="A378" s="98"/>
      <c r="B378" s="85"/>
      <c r="C378" s="85"/>
      <c r="D378" s="85"/>
      <c r="E378" s="85"/>
      <c r="F378" s="85"/>
      <c r="G378" s="85"/>
      <c r="H378" s="85"/>
      <c r="I378" s="551"/>
      <c r="J378" s="552"/>
      <c r="K378" s="87"/>
      <c r="L378" s="121"/>
      <c r="M378" s="93"/>
      <c r="N378" s="110"/>
      <c r="O378" s="111" t="s">
        <v>79</v>
      </c>
      <c r="P378" s="111"/>
      <c r="Q378" s="111"/>
      <c r="R378" s="111">
        <f t="shared" si="79"/>
        <v>13</v>
      </c>
      <c r="S378" s="92"/>
      <c r="T378" s="111" t="s">
        <v>79</v>
      </c>
      <c r="U378" s="117" t="str">
        <f t="shared" si="82"/>
        <v/>
      </c>
      <c r="V378" s="113"/>
      <c r="W378" s="117" t="str">
        <f t="shared" si="80"/>
        <v/>
      </c>
      <c r="X378" s="113"/>
      <c r="Y378" s="117" t="str">
        <f t="shared" si="81"/>
        <v/>
      </c>
      <c r="Z378" s="118"/>
      <c r="AA378" s="93"/>
      <c r="AB378" s="93"/>
      <c r="AC378" s="93"/>
    </row>
    <row r="379" spans="1:29" ht="20.100000000000001" customHeight="1" x14ac:dyDescent="0.3">
      <c r="A379" s="98"/>
      <c r="B379" s="83"/>
      <c r="C379" s="83"/>
      <c r="D379" s="83"/>
      <c r="E379" s="83"/>
      <c r="F379" s="83"/>
      <c r="G379" s="83"/>
      <c r="H379" s="83"/>
      <c r="I379" s="551"/>
      <c r="J379" s="552"/>
      <c r="K379" s="87"/>
      <c r="L379" s="121"/>
      <c r="M379" s="93"/>
      <c r="N379" s="110"/>
      <c r="O379" s="111" t="s">
        <v>80</v>
      </c>
      <c r="P379" s="111"/>
      <c r="Q379" s="111"/>
      <c r="R379" s="111">
        <f t="shared" si="79"/>
        <v>13</v>
      </c>
      <c r="S379" s="92"/>
      <c r="T379" s="111" t="s">
        <v>80</v>
      </c>
      <c r="U379" s="117" t="str">
        <f t="shared" si="82"/>
        <v/>
      </c>
      <c r="V379" s="113"/>
      <c r="W379" s="117" t="str">
        <f t="shared" si="80"/>
        <v/>
      </c>
      <c r="X379" s="113"/>
      <c r="Y379" s="117" t="str">
        <f t="shared" si="81"/>
        <v/>
      </c>
      <c r="Z379" s="118"/>
      <c r="AA379" s="93"/>
      <c r="AB379" s="93"/>
      <c r="AC379" s="93"/>
    </row>
    <row r="380" spans="1:29" ht="20.100000000000001" customHeight="1" thickBot="1" x14ac:dyDescent="0.35">
      <c r="A380" s="132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4"/>
      <c r="M380" s="93"/>
      <c r="N380" s="110"/>
      <c r="O380" s="111" t="s">
        <v>81</v>
      </c>
      <c r="P380" s="111"/>
      <c r="Q380" s="111"/>
      <c r="R380" s="111">
        <f t="shared" si="79"/>
        <v>13</v>
      </c>
      <c r="S380" s="92"/>
      <c r="T380" s="111" t="s">
        <v>81</v>
      </c>
      <c r="U380" s="117" t="str">
        <f>Y379</f>
        <v/>
      </c>
      <c r="V380" s="113"/>
      <c r="W380" s="117" t="str">
        <f t="shared" si="80"/>
        <v/>
      </c>
      <c r="X380" s="113"/>
      <c r="Y380" s="117" t="str">
        <f t="shared" si="81"/>
        <v/>
      </c>
      <c r="Z380" s="118"/>
      <c r="AA380" s="93"/>
      <c r="AB380" s="93"/>
      <c r="AC380" s="93"/>
    </row>
    <row r="381" spans="1:29" ht="20.100000000000001" customHeight="1" thickBot="1" x14ac:dyDescent="0.25">
      <c r="A381" s="354"/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136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6"/>
      <c r="AB381" s="136"/>
      <c r="AC381" s="136"/>
    </row>
    <row r="382" spans="1:29" ht="20.100000000000001" customHeight="1" thickBot="1" x14ac:dyDescent="0.55000000000000004">
      <c r="A382" s="537" t="s">
        <v>50</v>
      </c>
      <c r="B382" s="538"/>
      <c r="C382" s="538"/>
      <c r="D382" s="538"/>
      <c r="E382" s="538"/>
      <c r="F382" s="538"/>
      <c r="G382" s="538"/>
      <c r="H382" s="538"/>
      <c r="I382" s="538"/>
      <c r="J382" s="538"/>
      <c r="K382" s="538"/>
      <c r="L382" s="539"/>
      <c r="M382" s="94"/>
      <c r="N382" s="95"/>
      <c r="O382" s="546" t="s">
        <v>51</v>
      </c>
      <c r="P382" s="547"/>
      <c r="Q382" s="547"/>
      <c r="R382" s="548"/>
      <c r="S382" s="96"/>
      <c r="T382" s="546" t="s">
        <v>52</v>
      </c>
      <c r="U382" s="547"/>
      <c r="V382" s="547"/>
      <c r="W382" s="547"/>
      <c r="X382" s="547"/>
      <c r="Y382" s="548"/>
      <c r="Z382" s="97"/>
      <c r="AA382" s="94"/>
      <c r="AB382" s="93"/>
      <c r="AC382" s="93"/>
    </row>
    <row r="383" spans="1:29" ht="20.100000000000001" customHeight="1" thickBot="1" x14ac:dyDescent="0.25">
      <c r="A383" s="437"/>
      <c r="B383" s="438"/>
      <c r="C383" s="540" t="s">
        <v>240</v>
      </c>
      <c r="D383" s="549"/>
      <c r="E383" s="549"/>
      <c r="F383" s="549"/>
      <c r="G383" s="438" t="str">
        <f>$J$1</f>
        <v>February</v>
      </c>
      <c r="H383" s="542">
        <f>$K$1</f>
        <v>2024</v>
      </c>
      <c r="I383" s="549"/>
      <c r="J383" s="438"/>
      <c r="K383" s="439"/>
      <c r="L383" s="440"/>
      <c r="M383" s="102"/>
      <c r="N383" s="103"/>
      <c r="O383" s="104" t="s">
        <v>53</v>
      </c>
      <c r="P383" s="104" t="s">
        <v>54</v>
      </c>
      <c r="Q383" s="104" t="s">
        <v>55</v>
      </c>
      <c r="R383" s="104" t="s">
        <v>56</v>
      </c>
      <c r="S383" s="105"/>
      <c r="T383" s="104" t="s">
        <v>53</v>
      </c>
      <c r="U383" s="104" t="s">
        <v>57</v>
      </c>
      <c r="V383" s="104" t="s">
        <v>9</v>
      </c>
      <c r="W383" s="104" t="s">
        <v>10</v>
      </c>
      <c r="X383" s="104" t="s">
        <v>11</v>
      </c>
      <c r="Y383" s="104" t="s">
        <v>58</v>
      </c>
      <c r="Z383" s="106"/>
      <c r="AA383" s="102"/>
      <c r="AB383" s="93"/>
      <c r="AC383" s="93"/>
    </row>
    <row r="384" spans="1:29" ht="20.100000000000001" customHeight="1" x14ac:dyDescent="0.2">
      <c r="A384" s="98"/>
      <c r="B384" s="85"/>
      <c r="C384" s="85"/>
      <c r="D384" s="107"/>
      <c r="E384" s="107"/>
      <c r="F384" s="107"/>
      <c r="G384" s="107"/>
      <c r="H384" s="107"/>
      <c r="I384" s="85"/>
      <c r="J384" s="108" t="s">
        <v>59</v>
      </c>
      <c r="K384" s="87">
        <f>20000+5000+2000</f>
        <v>27000</v>
      </c>
      <c r="L384" s="109"/>
      <c r="M384" s="93"/>
      <c r="N384" s="110"/>
      <c r="O384" s="111" t="s">
        <v>60</v>
      </c>
      <c r="P384" s="111">
        <v>29</v>
      </c>
      <c r="Q384" s="111">
        <v>2</v>
      </c>
      <c r="R384" s="111">
        <f>15-Q384</f>
        <v>13</v>
      </c>
      <c r="S384" s="112"/>
      <c r="T384" s="111" t="s">
        <v>60</v>
      </c>
      <c r="U384" s="113">
        <v>26000</v>
      </c>
      <c r="V384" s="113"/>
      <c r="W384" s="113">
        <f>V384+U384</f>
        <v>26000</v>
      </c>
      <c r="X384" s="113">
        <v>2000</v>
      </c>
      <c r="Y384" s="113">
        <f t="shared" ref="Y384:Y385" si="83">W384-X384</f>
        <v>24000</v>
      </c>
      <c r="Z384" s="106"/>
      <c r="AA384" s="93"/>
      <c r="AB384" s="93"/>
      <c r="AC384" s="93"/>
    </row>
    <row r="385" spans="1:29" ht="20.100000000000001" customHeight="1" thickBot="1" x14ac:dyDescent="0.25">
      <c r="A385" s="98"/>
      <c r="B385" s="85" t="s">
        <v>61</v>
      </c>
      <c r="C385" s="84" t="s">
        <v>103</v>
      </c>
      <c r="D385" s="85"/>
      <c r="E385" s="85"/>
      <c r="F385" s="85"/>
      <c r="G385" s="85"/>
      <c r="H385" s="114"/>
      <c r="I385" s="107"/>
      <c r="J385" s="85"/>
      <c r="K385" s="85"/>
      <c r="L385" s="115"/>
      <c r="M385" s="94"/>
      <c r="N385" s="116"/>
      <c r="O385" s="111" t="s">
        <v>62</v>
      </c>
      <c r="P385" s="111"/>
      <c r="Q385" s="111"/>
      <c r="R385" s="111">
        <f t="shared" ref="R385:R395" si="84">R384-Q385</f>
        <v>13</v>
      </c>
      <c r="S385" s="92"/>
      <c r="T385" s="111" t="s">
        <v>62</v>
      </c>
      <c r="U385" s="117">
        <f>Y384</f>
        <v>24000</v>
      </c>
      <c r="V385" s="113"/>
      <c r="W385" s="117">
        <f t="shared" ref="W385:W395" si="85">IF(U385="","",U385+V385)</f>
        <v>24000</v>
      </c>
      <c r="X385" s="113">
        <v>2000</v>
      </c>
      <c r="Y385" s="113">
        <f t="shared" si="83"/>
        <v>22000</v>
      </c>
      <c r="Z385" s="118"/>
      <c r="AA385" s="94"/>
      <c r="AB385" s="93"/>
      <c r="AC385" s="93"/>
    </row>
    <row r="386" spans="1:29" ht="20.100000000000001" customHeight="1" thickBot="1" x14ac:dyDescent="0.25">
      <c r="A386" s="406"/>
      <c r="B386" s="414" t="s">
        <v>63</v>
      </c>
      <c r="C386" s="415"/>
      <c r="D386" s="354"/>
      <c r="E386" s="354"/>
      <c r="F386" s="543" t="s">
        <v>52</v>
      </c>
      <c r="G386" s="544"/>
      <c r="H386" s="354"/>
      <c r="I386" s="543" t="s">
        <v>64</v>
      </c>
      <c r="J386" s="545"/>
      <c r="K386" s="544"/>
      <c r="L386" s="416"/>
      <c r="M386" s="93"/>
      <c r="N386" s="110"/>
      <c r="O386" s="111" t="s">
        <v>65</v>
      </c>
      <c r="P386" s="111"/>
      <c r="Q386" s="111"/>
      <c r="R386" s="111">
        <f t="shared" si="84"/>
        <v>13</v>
      </c>
      <c r="S386" s="92"/>
      <c r="T386" s="111" t="s">
        <v>65</v>
      </c>
      <c r="U386" s="117"/>
      <c r="V386" s="113"/>
      <c r="W386" s="117" t="str">
        <f t="shared" si="85"/>
        <v/>
      </c>
      <c r="X386" s="113"/>
      <c r="Y386" s="117" t="str">
        <f t="shared" ref="Y386:Y395" si="86">IF(W386="","",W386-X386)</f>
        <v/>
      </c>
      <c r="Z386" s="118"/>
      <c r="AA386" s="93"/>
      <c r="AB386" s="93"/>
      <c r="AC386" s="93"/>
    </row>
    <row r="387" spans="1:29" ht="20.100000000000001" customHeight="1" x14ac:dyDescent="0.2">
      <c r="A387" s="98"/>
      <c r="B387" s="85"/>
      <c r="C387" s="85"/>
      <c r="D387" s="85"/>
      <c r="E387" s="85"/>
      <c r="F387" s="85"/>
      <c r="G387" s="85"/>
      <c r="H387" s="122"/>
      <c r="I387" s="85"/>
      <c r="J387" s="85"/>
      <c r="K387" s="85"/>
      <c r="L387" s="123"/>
      <c r="M387" s="93"/>
      <c r="N387" s="110"/>
      <c r="O387" s="111" t="s">
        <v>66</v>
      </c>
      <c r="P387" s="111"/>
      <c r="Q387" s="111"/>
      <c r="R387" s="111">
        <f t="shared" si="84"/>
        <v>13</v>
      </c>
      <c r="S387" s="92"/>
      <c r="T387" s="111" t="s">
        <v>66</v>
      </c>
      <c r="U387" s="117"/>
      <c r="V387" s="113"/>
      <c r="W387" s="117" t="str">
        <f t="shared" si="85"/>
        <v/>
      </c>
      <c r="X387" s="113"/>
      <c r="Y387" s="117" t="str">
        <f t="shared" si="86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550" t="s">
        <v>51</v>
      </c>
      <c r="C388" s="502"/>
      <c r="D388" s="85"/>
      <c r="E388" s="85"/>
      <c r="F388" s="124" t="s">
        <v>67</v>
      </c>
      <c r="G388" s="12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24000</v>
      </c>
      <c r="H388" s="122"/>
      <c r="I388" s="405">
        <f>IF(C392&gt;0,$K$2,C390)</f>
        <v>28</v>
      </c>
      <c r="J388" s="127" t="s">
        <v>68</v>
      </c>
      <c r="K388" s="128">
        <f>K384/$K$2*I388</f>
        <v>27000</v>
      </c>
      <c r="L388" s="129"/>
      <c r="M388" s="93"/>
      <c r="N388" s="110"/>
      <c r="O388" s="111" t="s">
        <v>69</v>
      </c>
      <c r="P388" s="111"/>
      <c r="Q388" s="111"/>
      <c r="R388" s="111">
        <f t="shared" si="84"/>
        <v>13</v>
      </c>
      <c r="S388" s="92"/>
      <c r="T388" s="111" t="s">
        <v>69</v>
      </c>
      <c r="U388" s="117"/>
      <c r="V388" s="113"/>
      <c r="W388" s="117" t="str">
        <f t="shared" si="85"/>
        <v/>
      </c>
      <c r="X388" s="113"/>
      <c r="Y388" s="117" t="str">
        <f t="shared" si="86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130"/>
      <c r="C389" s="130"/>
      <c r="D389" s="85"/>
      <c r="E389" s="85"/>
      <c r="F389" s="124" t="s">
        <v>9</v>
      </c>
      <c r="G389" s="12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122"/>
      <c r="I389" s="126">
        <v>27</v>
      </c>
      <c r="J389" s="127" t="s">
        <v>70</v>
      </c>
      <c r="K389" s="125">
        <f>K384/$K$2/8*I389</f>
        <v>3254.4642857142858</v>
      </c>
      <c r="L389" s="131"/>
      <c r="M389" s="93"/>
      <c r="N389" s="110"/>
      <c r="O389" s="111" t="s">
        <v>47</v>
      </c>
      <c r="P389" s="111"/>
      <c r="Q389" s="111"/>
      <c r="R389" s="111">
        <f t="shared" si="84"/>
        <v>13</v>
      </c>
      <c r="S389" s="92"/>
      <c r="T389" s="111" t="s">
        <v>47</v>
      </c>
      <c r="U389" s="117"/>
      <c r="V389" s="113"/>
      <c r="W389" s="117" t="str">
        <f t="shared" si="85"/>
        <v/>
      </c>
      <c r="X389" s="113"/>
      <c r="Y389" s="117" t="str">
        <f t="shared" si="86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24" t="s">
        <v>54</v>
      </c>
      <c r="C390" s="13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0</v>
      </c>
      <c r="D390" s="85"/>
      <c r="E390" s="85"/>
      <c r="F390" s="124" t="s">
        <v>71</v>
      </c>
      <c r="G390" s="12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24000</v>
      </c>
      <c r="H390" s="122"/>
      <c r="I390" s="532" t="s">
        <v>72</v>
      </c>
      <c r="J390" s="502"/>
      <c r="K390" s="125">
        <f>K388+K389</f>
        <v>30254.464285714286</v>
      </c>
      <c r="L390" s="131"/>
      <c r="M390" s="93"/>
      <c r="N390" s="110"/>
      <c r="O390" s="111" t="s">
        <v>73</v>
      </c>
      <c r="P390" s="111"/>
      <c r="Q390" s="111"/>
      <c r="R390" s="111">
        <f t="shared" si="84"/>
        <v>13</v>
      </c>
      <c r="S390" s="92"/>
      <c r="T390" s="111" t="s">
        <v>73</v>
      </c>
      <c r="U390" s="117"/>
      <c r="V390" s="113"/>
      <c r="W390" s="117" t="str">
        <f t="shared" si="85"/>
        <v/>
      </c>
      <c r="X390" s="113"/>
      <c r="Y390" s="117" t="str">
        <f t="shared" si="86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55</v>
      </c>
      <c r="C391" s="13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85"/>
      <c r="E391" s="85"/>
      <c r="F391" s="124" t="s">
        <v>11</v>
      </c>
      <c r="G391" s="12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122"/>
      <c r="I391" s="532" t="s">
        <v>74</v>
      </c>
      <c r="J391" s="502"/>
      <c r="K391" s="125">
        <f>G391</f>
        <v>2000</v>
      </c>
      <c r="L391" s="131"/>
      <c r="M391" s="93"/>
      <c r="N391" s="110"/>
      <c r="O391" s="111" t="s">
        <v>75</v>
      </c>
      <c r="P391" s="111"/>
      <c r="Q391" s="111"/>
      <c r="R391" s="111">
        <f t="shared" si="84"/>
        <v>13</v>
      </c>
      <c r="S391" s="92"/>
      <c r="T391" s="111" t="s">
        <v>75</v>
      </c>
      <c r="U391" s="117"/>
      <c r="V391" s="113"/>
      <c r="W391" s="117" t="str">
        <f t="shared" si="85"/>
        <v/>
      </c>
      <c r="X391" s="113"/>
      <c r="Y391" s="117" t="str">
        <f t="shared" si="86"/>
        <v/>
      </c>
      <c r="Z391" s="118"/>
      <c r="AA391" s="93"/>
      <c r="AB391" s="93"/>
      <c r="AC391" s="93"/>
    </row>
    <row r="392" spans="1:29" ht="18.75" customHeight="1" x14ac:dyDescent="0.2">
      <c r="A392" s="406"/>
      <c r="B392" s="427" t="s">
        <v>76</v>
      </c>
      <c r="C392" s="425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354"/>
      <c r="E392" s="354"/>
      <c r="F392" s="427" t="s">
        <v>58</v>
      </c>
      <c r="G392" s="42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22000</v>
      </c>
      <c r="H392" s="354"/>
      <c r="I392" s="533" t="s">
        <v>13</v>
      </c>
      <c r="J392" s="534"/>
      <c r="K392" s="431">
        <f>K390-K391</f>
        <v>28254.464285714286</v>
      </c>
      <c r="L392" s="413"/>
      <c r="M392" s="93"/>
      <c r="N392" s="110"/>
      <c r="O392" s="111" t="s">
        <v>78</v>
      </c>
      <c r="P392" s="111"/>
      <c r="Q392" s="111"/>
      <c r="R392" s="111">
        <f t="shared" si="84"/>
        <v>13</v>
      </c>
      <c r="S392" s="92"/>
      <c r="T392" s="111" t="s">
        <v>78</v>
      </c>
      <c r="U392" s="117"/>
      <c r="V392" s="113"/>
      <c r="W392" s="117" t="str">
        <f t="shared" si="85"/>
        <v/>
      </c>
      <c r="X392" s="113"/>
      <c r="Y392" s="117" t="str">
        <f t="shared" si="86"/>
        <v/>
      </c>
      <c r="Z392" s="118"/>
      <c r="AA392" s="93"/>
      <c r="AB392" s="93"/>
      <c r="AC392" s="93"/>
    </row>
    <row r="393" spans="1:29" ht="20.100000000000001" customHeight="1" x14ac:dyDescent="0.2">
      <c r="A393" s="98"/>
      <c r="B393" s="85"/>
      <c r="C393" s="85"/>
      <c r="D393" s="85"/>
      <c r="E393" s="85"/>
      <c r="F393" s="85"/>
      <c r="G393" s="85"/>
      <c r="H393" s="85"/>
      <c r="I393" s="551"/>
      <c r="J393" s="552"/>
      <c r="K393" s="87"/>
      <c r="L393" s="121"/>
      <c r="M393" s="93"/>
      <c r="N393" s="110"/>
      <c r="O393" s="111" t="s">
        <v>79</v>
      </c>
      <c r="P393" s="111"/>
      <c r="Q393" s="111"/>
      <c r="R393" s="111">
        <f t="shared" si="84"/>
        <v>13</v>
      </c>
      <c r="S393" s="92"/>
      <c r="T393" s="111" t="s">
        <v>79</v>
      </c>
      <c r="U393" s="117"/>
      <c r="V393" s="113"/>
      <c r="W393" s="117" t="str">
        <f t="shared" si="85"/>
        <v/>
      </c>
      <c r="X393" s="113"/>
      <c r="Y393" s="117" t="str">
        <f t="shared" si="86"/>
        <v/>
      </c>
      <c r="Z393" s="118"/>
      <c r="AA393" s="93"/>
      <c r="AB393" s="93"/>
      <c r="AC393" s="93"/>
    </row>
    <row r="394" spans="1:29" ht="20.100000000000001" customHeight="1" x14ac:dyDescent="0.3">
      <c r="A394" s="98"/>
      <c r="B394" s="83"/>
      <c r="C394" s="83"/>
      <c r="D394" s="83"/>
      <c r="E394" s="83"/>
      <c r="F394" s="83"/>
      <c r="G394" s="83"/>
      <c r="H394" s="83"/>
      <c r="I394" s="551"/>
      <c r="J394" s="552"/>
      <c r="K394" s="87"/>
      <c r="L394" s="121"/>
      <c r="M394" s="93"/>
      <c r="N394" s="110"/>
      <c r="O394" s="111" t="s">
        <v>80</v>
      </c>
      <c r="P394" s="111"/>
      <c r="Q394" s="111"/>
      <c r="R394" s="111">
        <f t="shared" si="84"/>
        <v>13</v>
      </c>
      <c r="S394" s="92"/>
      <c r="T394" s="111" t="s">
        <v>80</v>
      </c>
      <c r="U394" s="117"/>
      <c r="V394" s="113"/>
      <c r="W394" s="117" t="str">
        <f t="shared" si="85"/>
        <v/>
      </c>
      <c r="X394" s="113"/>
      <c r="Y394" s="117" t="str">
        <f t="shared" si="86"/>
        <v/>
      </c>
      <c r="Z394" s="118"/>
      <c r="AA394" s="93"/>
      <c r="AB394" s="93"/>
      <c r="AC394" s="93"/>
    </row>
    <row r="395" spans="1:29" ht="20.100000000000001" customHeight="1" thickBot="1" x14ac:dyDescent="0.35">
      <c r="A395" s="132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4"/>
      <c r="M395" s="93"/>
      <c r="N395" s="110"/>
      <c r="O395" s="111" t="s">
        <v>81</v>
      </c>
      <c r="P395" s="111"/>
      <c r="Q395" s="111"/>
      <c r="R395" s="111">
        <f t="shared" si="84"/>
        <v>13</v>
      </c>
      <c r="S395" s="92"/>
      <c r="T395" s="111" t="s">
        <v>81</v>
      </c>
      <c r="U395" s="117"/>
      <c r="V395" s="113"/>
      <c r="W395" s="117" t="str">
        <f t="shared" si="85"/>
        <v/>
      </c>
      <c r="X395" s="113"/>
      <c r="Y395" s="117" t="str">
        <f t="shared" si="86"/>
        <v/>
      </c>
      <c r="Z395" s="118"/>
      <c r="AA395" s="93"/>
      <c r="AB395" s="93"/>
      <c r="AC395" s="93"/>
    </row>
    <row r="396" spans="1:29" ht="20.100000000000001" customHeight="1" thickBot="1" x14ac:dyDescent="0.25">
      <c r="A396" s="354"/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136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6"/>
      <c r="AB396" s="136"/>
      <c r="AC396" s="136"/>
    </row>
    <row r="397" spans="1:29" ht="20.100000000000001" customHeight="1" thickBot="1" x14ac:dyDescent="0.55000000000000004">
      <c r="A397" s="537" t="s">
        <v>50</v>
      </c>
      <c r="B397" s="538"/>
      <c r="C397" s="538"/>
      <c r="D397" s="538"/>
      <c r="E397" s="538"/>
      <c r="F397" s="538"/>
      <c r="G397" s="538"/>
      <c r="H397" s="538"/>
      <c r="I397" s="538"/>
      <c r="J397" s="538"/>
      <c r="K397" s="538"/>
      <c r="L397" s="539"/>
      <c r="M397" s="94"/>
      <c r="N397" s="95"/>
      <c r="O397" s="546" t="s">
        <v>51</v>
      </c>
      <c r="P397" s="547"/>
      <c r="Q397" s="547"/>
      <c r="R397" s="548"/>
      <c r="S397" s="96"/>
      <c r="T397" s="546" t="s">
        <v>52</v>
      </c>
      <c r="U397" s="547"/>
      <c r="V397" s="547"/>
      <c r="W397" s="547"/>
      <c r="X397" s="547"/>
      <c r="Y397" s="548"/>
      <c r="Z397" s="92"/>
      <c r="AA397" s="93"/>
      <c r="AB397" s="93"/>
      <c r="AC397" s="93"/>
    </row>
    <row r="398" spans="1:29" ht="20.100000000000001" customHeight="1" thickBot="1" x14ac:dyDescent="0.25">
      <c r="A398" s="437"/>
      <c r="B398" s="438"/>
      <c r="C398" s="540" t="s">
        <v>240</v>
      </c>
      <c r="D398" s="541"/>
      <c r="E398" s="541"/>
      <c r="F398" s="541"/>
      <c r="G398" s="438" t="str">
        <f>$J$1</f>
        <v>February</v>
      </c>
      <c r="H398" s="542">
        <f>$K$1</f>
        <v>2024</v>
      </c>
      <c r="I398" s="541"/>
      <c r="J398" s="438"/>
      <c r="K398" s="439"/>
      <c r="L398" s="440"/>
      <c r="M398" s="102"/>
      <c r="N398" s="103"/>
      <c r="O398" s="104" t="s">
        <v>53</v>
      </c>
      <c r="P398" s="104" t="s">
        <v>54</v>
      </c>
      <c r="Q398" s="104" t="s">
        <v>55</v>
      </c>
      <c r="R398" s="104" t="s">
        <v>56</v>
      </c>
      <c r="S398" s="105"/>
      <c r="T398" s="104" t="s">
        <v>53</v>
      </c>
      <c r="U398" s="104" t="s">
        <v>57</v>
      </c>
      <c r="V398" s="104" t="s">
        <v>9</v>
      </c>
      <c r="W398" s="104" t="s">
        <v>10</v>
      </c>
      <c r="X398" s="104" t="s">
        <v>11</v>
      </c>
      <c r="Y398" s="104" t="s">
        <v>58</v>
      </c>
      <c r="Z398" s="92"/>
      <c r="AA398" s="93"/>
      <c r="AB398" s="93"/>
      <c r="AC398" s="93"/>
    </row>
    <row r="399" spans="1:29" ht="20.100000000000001" customHeight="1" x14ac:dyDescent="0.2">
      <c r="A399" s="406"/>
      <c r="B399" s="354"/>
      <c r="C399" s="354"/>
      <c r="D399" s="407"/>
      <c r="E399" s="407"/>
      <c r="F399" s="407"/>
      <c r="G399" s="407"/>
      <c r="H399" s="407"/>
      <c r="I399" s="354"/>
      <c r="J399" s="408" t="s">
        <v>59</v>
      </c>
      <c r="K399" s="409">
        <f>25000+2000</f>
        <v>27000</v>
      </c>
      <c r="L399" s="410"/>
      <c r="M399" s="93"/>
      <c r="N399" s="110"/>
      <c r="O399" s="111" t="s">
        <v>60</v>
      </c>
      <c r="P399" s="111">
        <v>31</v>
      </c>
      <c r="Q399" s="111">
        <v>0</v>
      </c>
      <c r="R399" s="111">
        <v>0</v>
      </c>
      <c r="S399" s="112"/>
      <c r="T399" s="111" t="s">
        <v>60</v>
      </c>
      <c r="U399" s="113"/>
      <c r="V399" s="113"/>
      <c r="W399" s="113">
        <f>V399+U399</f>
        <v>0</v>
      </c>
      <c r="X399" s="113"/>
      <c r="Y399" s="113">
        <f>W399-X399</f>
        <v>0</v>
      </c>
      <c r="Z399" s="92"/>
      <c r="AA399" s="93"/>
      <c r="AB399" s="93"/>
      <c r="AC399" s="93"/>
    </row>
    <row r="400" spans="1:29" ht="20.100000000000001" customHeight="1" thickBot="1" x14ac:dyDescent="0.25">
      <c r="A400" s="406"/>
      <c r="B400" s="354" t="s">
        <v>61</v>
      </c>
      <c r="C400" s="411" t="s">
        <v>104</v>
      </c>
      <c r="D400" s="354"/>
      <c r="E400" s="354"/>
      <c r="F400" s="354"/>
      <c r="G400" s="354"/>
      <c r="H400" s="412"/>
      <c r="I400" s="407"/>
      <c r="J400" s="354"/>
      <c r="K400" s="354"/>
      <c r="L400" s="413"/>
      <c r="M400" s="94"/>
      <c r="N400" s="116"/>
      <c r="O400" s="111" t="s">
        <v>62</v>
      </c>
      <c r="P400" s="111"/>
      <c r="Q400" s="111"/>
      <c r="R400" s="111">
        <v>0</v>
      </c>
      <c r="S400" s="92"/>
      <c r="T400" s="111" t="s">
        <v>62</v>
      </c>
      <c r="U400" s="117">
        <f>Y399</f>
        <v>0</v>
      </c>
      <c r="V400" s="113"/>
      <c r="W400" s="117">
        <f t="shared" ref="W400:W410" si="87">IF(U400="","",U400+V400)</f>
        <v>0</v>
      </c>
      <c r="X400" s="113"/>
      <c r="Y400" s="117">
        <f t="shared" ref="Y400:Y410" si="88">IF(W400="","",W400-X400)</f>
        <v>0</v>
      </c>
      <c r="Z400" s="92"/>
      <c r="AA400" s="93"/>
      <c r="AB400" s="93"/>
      <c r="AC400" s="93"/>
    </row>
    <row r="401" spans="1:29" ht="20.100000000000001" customHeight="1" thickBot="1" x14ac:dyDescent="0.25">
      <c r="A401" s="406"/>
      <c r="B401" s="414" t="s">
        <v>63</v>
      </c>
      <c r="C401" s="415"/>
      <c r="D401" s="354"/>
      <c r="E401" s="354"/>
      <c r="F401" s="543" t="s">
        <v>52</v>
      </c>
      <c r="G401" s="544"/>
      <c r="H401" s="354"/>
      <c r="I401" s="543" t="s">
        <v>64</v>
      </c>
      <c r="J401" s="545"/>
      <c r="K401" s="544"/>
      <c r="L401" s="416"/>
      <c r="M401" s="93"/>
      <c r="N401" s="110"/>
      <c r="O401" s="111" t="s">
        <v>65</v>
      </c>
      <c r="P401" s="111"/>
      <c r="Q401" s="111"/>
      <c r="R401" s="111">
        <v>0</v>
      </c>
      <c r="S401" s="92"/>
      <c r="T401" s="111" t="s">
        <v>65</v>
      </c>
      <c r="U401" s="117">
        <f t="shared" ref="U401:U402" si="89">IF($J$1="April",Y400,Y400)</f>
        <v>0</v>
      </c>
      <c r="V401" s="113"/>
      <c r="W401" s="117">
        <f t="shared" si="87"/>
        <v>0</v>
      </c>
      <c r="X401" s="113"/>
      <c r="Y401" s="117">
        <f t="shared" si="88"/>
        <v>0</v>
      </c>
      <c r="Z401" s="118"/>
      <c r="AA401" s="93"/>
      <c r="AB401" s="93"/>
      <c r="AC401" s="93"/>
    </row>
    <row r="402" spans="1:29" ht="20.100000000000001" customHeight="1" x14ac:dyDescent="0.2">
      <c r="A402" s="406"/>
      <c r="B402" s="354"/>
      <c r="C402" s="354"/>
      <c r="D402" s="354"/>
      <c r="E402" s="354"/>
      <c r="F402" s="354"/>
      <c r="G402" s="354"/>
      <c r="H402" s="417"/>
      <c r="I402" s="354"/>
      <c r="J402" s="354"/>
      <c r="K402" s="354"/>
      <c r="L402" s="418"/>
      <c r="M402" s="93"/>
      <c r="N402" s="110"/>
      <c r="O402" s="111" t="s">
        <v>66</v>
      </c>
      <c r="P402" s="111"/>
      <c r="Q402" s="111"/>
      <c r="R402" s="111">
        <v>0</v>
      </c>
      <c r="S402" s="92"/>
      <c r="T402" s="111" t="s">
        <v>66</v>
      </c>
      <c r="U402" s="117">
        <f t="shared" si="89"/>
        <v>0</v>
      </c>
      <c r="V402" s="113"/>
      <c r="W402" s="117">
        <f t="shared" si="87"/>
        <v>0</v>
      </c>
      <c r="X402" s="113"/>
      <c r="Y402" s="117">
        <f t="shared" si="88"/>
        <v>0</v>
      </c>
      <c r="Z402" s="92"/>
      <c r="AA402" s="93"/>
      <c r="AB402" s="93"/>
      <c r="AC402" s="93"/>
    </row>
    <row r="403" spans="1:29" ht="20.100000000000001" customHeight="1" x14ac:dyDescent="0.2">
      <c r="A403" s="406"/>
      <c r="B403" s="553" t="s">
        <v>51</v>
      </c>
      <c r="C403" s="502"/>
      <c r="D403" s="354"/>
      <c r="E403" s="354"/>
      <c r="F403" s="124" t="s">
        <v>67</v>
      </c>
      <c r="G403" s="12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417"/>
      <c r="I403" s="420">
        <f>IF(C407&gt;0,$K$2,C405)</f>
        <v>0</v>
      </c>
      <c r="J403" s="127" t="s">
        <v>68</v>
      </c>
      <c r="K403" s="128">
        <f>K399/$K$2*I403</f>
        <v>0</v>
      </c>
      <c r="L403" s="419"/>
      <c r="M403" s="93"/>
      <c r="N403" s="110"/>
      <c r="O403" s="111" t="s">
        <v>69</v>
      </c>
      <c r="P403" s="111"/>
      <c r="Q403" s="111"/>
      <c r="R403" s="111">
        <v>0</v>
      </c>
      <c r="S403" s="92"/>
      <c r="T403" s="111" t="s">
        <v>69</v>
      </c>
      <c r="U403" s="117">
        <f t="shared" ref="U403:U404" si="90">IF($J$1="May",Y402,Y402)</f>
        <v>0</v>
      </c>
      <c r="V403" s="113"/>
      <c r="W403" s="117">
        <f t="shared" si="87"/>
        <v>0</v>
      </c>
      <c r="X403" s="113"/>
      <c r="Y403" s="117">
        <f t="shared" si="88"/>
        <v>0</v>
      </c>
      <c r="Z403" s="92"/>
      <c r="AA403" s="93"/>
      <c r="AB403" s="93"/>
      <c r="AC403" s="93"/>
    </row>
    <row r="404" spans="1:29" ht="20.100000000000001" customHeight="1" x14ac:dyDescent="0.2">
      <c r="A404" s="406"/>
      <c r="B404" s="130"/>
      <c r="C404" s="130"/>
      <c r="D404" s="354"/>
      <c r="E404" s="354"/>
      <c r="F404" s="124" t="s">
        <v>9</v>
      </c>
      <c r="G404" s="12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417"/>
      <c r="I404" s="420">
        <v>20</v>
      </c>
      <c r="J404" s="127" t="s">
        <v>70</v>
      </c>
      <c r="K404" s="125">
        <f>K399/$K$2/8*I404</f>
        <v>2410.7142857142858</v>
      </c>
      <c r="L404" s="421"/>
      <c r="M404" s="93"/>
      <c r="N404" s="110"/>
      <c r="O404" s="111" t="s">
        <v>47</v>
      </c>
      <c r="P404" s="111"/>
      <c r="Q404" s="111"/>
      <c r="R404" s="111">
        <v>0</v>
      </c>
      <c r="S404" s="92"/>
      <c r="T404" s="111" t="s">
        <v>47</v>
      </c>
      <c r="U404" s="117">
        <f t="shared" si="90"/>
        <v>0</v>
      </c>
      <c r="V404" s="113"/>
      <c r="W404" s="117">
        <f t="shared" si="87"/>
        <v>0</v>
      </c>
      <c r="X404" s="113"/>
      <c r="Y404" s="117">
        <f t="shared" si="88"/>
        <v>0</v>
      </c>
      <c r="Z404" s="92"/>
      <c r="AA404" s="93"/>
      <c r="AB404" s="93"/>
      <c r="AC404" s="93"/>
    </row>
    <row r="405" spans="1:29" ht="20.100000000000001" customHeight="1" x14ac:dyDescent="0.2">
      <c r="A405" s="406"/>
      <c r="B405" s="124" t="s">
        <v>54</v>
      </c>
      <c r="C405" s="13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0</v>
      </c>
      <c r="D405" s="354"/>
      <c r="E405" s="354"/>
      <c r="F405" s="124" t="s">
        <v>71</v>
      </c>
      <c r="G405" s="12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417"/>
      <c r="I405" s="554" t="s">
        <v>72</v>
      </c>
      <c r="J405" s="502"/>
      <c r="K405" s="125">
        <f>K403+K404</f>
        <v>2410.7142857142858</v>
      </c>
      <c r="L405" s="421"/>
      <c r="M405" s="93"/>
      <c r="N405" s="110"/>
      <c r="O405" s="111" t="s">
        <v>73</v>
      </c>
      <c r="P405" s="111"/>
      <c r="Q405" s="111"/>
      <c r="R405" s="111">
        <v>0</v>
      </c>
      <c r="S405" s="92"/>
      <c r="T405" s="111" t="s">
        <v>73</v>
      </c>
      <c r="U405" s="117" t="str">
        <f>IF($J$1="July",Y404,"")</f>
        <v/>
      </c>
      <c r="V405" s="113"/>
      <c r="W405" s="117" t="str">
        <f t="shared" si="87"/>
        <v/>
      </c>
      <c r="X405" s="113"/>
      <c r="Y405" s="117" t="str">
        <f t="shared" si="88"/>
        <v/>
      </c>
      <c r="Z405" s="92"/>
      <c r="AA405" s="93"/>
      <c r="AB405" s="93"/>
      <c r="AC405" s="93"/>
    </row>
    <row r="406" spans="1:29" ht="20.100000000000001" customHeight="1" x14ac:dyDescent="0.2">
      <c r="A406" s="406"/>
      <c r="B406" s="124" t="s">
        <v>55</v>
      </c>
      <c r="C406" s="13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354"/>
      <c r="E406" s="354"/>
      <c r="F406" s="124" t="s">
        <v>11</v>
      </c>
      <c r="G406" s="12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417"/>
      <c r="I406" s="554" t="s">
        <v>74</v>
      </c>
      <c r="J406" s="502"/>
      <c r="K406" s="125">
        <f>G406</f>
        <v>0</v>
      </c>
      <c r="L406" s="421"/>
      <c r="M406" s="93"/>
      <c r="N406" s="110"/>
      <c r="O406" s="111" t="s">
        <v>75</v>
      </c>
      <c r="P406" s="111"/>
      <c r="Q406" s="111"/>
      <c r="R406" s="111">
        <v>0</v>
      </c>
      <c r="S406" s="92"/>
      <c r="T406" s="111" t="s">
        <v>75</v>
      </c>
      <c r="U406" s="117" t="str">
        <f>IF($J$1="August",Y405,"")</f>
        <v/>
      </c>
      <c r="V406" s="113"/>
      <c r="W406" s="117" t="str">
        <f t="shared" si="87"/>
        <v/>
      </c>
      <c r="X406" s="113"/>
      <c r="Y406" s="117" t="str">
        <f t="shared" si="88"/>
        <v/>
      </c>
      <c r="Z406" s="92"/>
      <c r="AA406" s="93"/>
      <c r="AB406" s="93"/>
      <c r="AC406" s="93"/>
    </row>
    <row r="407" spans="1:29" ht="18.75" customHeight="1" x14ac:dyDescent="0.2">
      <c r="A407" s="406"/>
      <c r="B407" s="427" t="s">
        <v>76</v>
      </c>
      <c r="C407" s="425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354"/>
      <c r="E407" s="354"/>
      <c r="F407" s="427" t="s">
        <v>58</v>
      </c>
      <c r="G407" s="42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354"/>
      <c r="I407" s="533" t="s">
        <v>13</v>
      </c>
      <c r="J407" s="534"/>
      <c r="K407" s="431">
        <f>K405-K406</f>
        <v>2410.7142857142858</v>
      </c>
      <c r="L407" s="413"/>
      <c r="M407" s="93"/>
      <c r="N407" s="110"/>
      <c r="O407" s="111" t="s">
        <v>78</v>
      </c>
      <c r="P407" s="111"/>
      <c r="Q407" s="111"/>
      <c r="R407" s="111">
        <v>0</v>
      </c>
      <c r="S407" s="92"/>
      <c r="T407" s="111" t="s">
        <v>78</v>
      </c>
      <c r="U407" s="117" t="str">
        <f>IF($J$1="Sept",Y406,"")</f>
        <v/>
      </c>
      <c r="V407" s="113"/>
      <c r="W407" s="117" t="str">
        <f t="shared" si="87"/>
        <v/>
      </c>
      <c r="X407" s="113"/>
      <c r="Y407" s="117" t="str">
        <f t="shared" si="88"/>
        <v/>
      </c>
      <c r="Z407" s="118"/>
      <c r="AA407" s="93"/>
      <c r="AB407" s="93"/>
      <c r="AC407" s="93"/>
    </row>
    <row r="408" spans="1:29" ht="20.100000000000001" customHeight="1" x14ac:dyDescent="0.2">
      <c r="A408" s="406"/>
      <c r="B408" s="354"/>
      <c r="C408" s="354"/>
      <c r="D408" s="354"/>
      <c r="E408" s="354"/>
      <c r="F408" s="354"/>
      <c r="G408" s="354"/>
      <c r="H408" s="354"/>
      <c r="I408" s="535"/>
      <c r="J408" s="536"/>
      <c r="K408" s="409"/>
      <c r="L408" s="416"/>
      <c r="M408" s="93"/>
      <c r="N408" s="110"/>
      <c r="O408" s="111" t="s">
        <v>79</v>
      </c>
      <c r="P408" s="111"/>
      <c r="Q408" s="111"/>
      <c r="R408" s="111">
        <v>0</v>
      </c>
      <c r="S408" s="92"/>
      <c r="T408" s="111" t="s">
        <v>79</v>
      </c>
      <c r="U408" s="117" t="str">
        <f>IF($J$1="October",Y407,"")</f>
        <v/>
      </c>
      <c r="V408" s="113"/>
      <c r="W408" s="117" t="str">
        <f t="shared" si="87"/>
        <v/>
      </c>
      <c r="X408" s="113"/>
      <c r="Y408" s="117" t="str">
        <f t="shared" si="88"/>
        <v/>
      </c>
      <c r="Z408" s="92"/>
      <c r="AA408" s="93"/>
      <c r="AB408" s="93"/>
      <c r="AC408" s="93"/>
    </row>
    <row r="409" spans="1:29" ht="20.100000000000001" customHeight="1" x14ac:dyDescent="0.3">
      <c r="A409" s="406"/>
      <c r="B409" s="445"/>
      <c r="C409" s="445"/>
      <c r="D409" s="445"/>
      <c r="E409" s="445"/>
      <c r="F409" s="445"/>
      <c r="G409" s="445"/>
      <c r="H409" s="445"/>
      <c r="I409" s="535"/>
      <c r="J409" s="536"/>
      <c r="K409" s="409"/>
      <c r="L409" s="416"/>
      <c r="M409" s="93"/>
      <c r="N409" s="110"/>
      <c r="O409" s="111" t="s">
        <v>80</v>
      </c>
      <c r="P409" s="111"/>
      <c r="Q409" s="111"/>
      <c r="R409" s="111">
        <v>0</v>
      </c>
      <c r="S409" s="92"/>
      <c r="T409" s="111" t="s">
        <v>80</v>
      </c>
      <c r="U409" s="117" t="str">
        <f>IF($J$1="November",Y408,"")</f>
        <v/>
      </c>
      <c r="V409" s="113"/>
      <c r="W409" s="117" t="str">
        <f t="shared" si="87"/>
        <v/>
      </c>
      <c r="X409" s="113"/>
      <c r="Y409" s="117" t="str">
        <f t="shared" si="88"/>
        <v/>
      </c>
      <c r="Z409" s="92"/>
      <c r="AA409" s="93"/>
      <c r="AB409" s="93"/>
      <c r="AC409" s="93"/>
    </row>
    <row r="410" spans="1:29" ht="20.100000000000001" customHeight="1" thickBot="1" x14ac:dyDescent="0.35">
      <c r="A410" s="422"/>
      <c r="B410" s="448"/>
      <c r="C410" s="448"/>
      <c r="D410" s="448"/>
      <c r="E410" s="448"/>
      <c r="F410" s="448"/>
      <c r="G410" s="448"/>
      <c r="H410" s="448"/>
      <c r="I410" s="448"/>
      <c r="J410" s="448"/>
      <c r="K410" s="448"/>
      <c r="L410" s="424"/>
      <c r="M410" s="93"/>
      <c r="N410" s="110"/>
      <c r="O410" s="111" t="s">
        <v>81</v>
      </c>
      <c r="P410" s="111"/>
      <c r="Q410" s="111"/>
      <c r="R410" s="111">
        <v>0</v>
      </c>
      <c r="S410" s="92"/>
      <c r="T410" s="111" t="s">
        <v>81</v>
      </c>
      <c r="U410" s="117" t="str">
        <f>IF($J$1="Dec",Y409,"")</f>
        <v/>
      </c>
      <c r="V410" s="113"/>
      <c r="W410" s="117" t="str">
        <f t="shared" si="87"/>
        <v/>
      </c>
      <c r="X410" s="113"/>
      <c r="Y410" s="117" t="str">
        <f t="shared" si="88"/>
        <v/>
      </c>
      <c r="Z410" s="92"/>
      <c r="AA410" s="93"/>
      <c r="AB410" s="93"/>
      <c r="AC410" s="93"/>
    </row>
    <row r="411" spans="1:29" ht="20.100000000000001" customHeight="1" thickBot="1" x14ac:dyDescent="0.25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136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6"/>
      <c r="AB411" s="136"/>
      <c r="AC411" s="136"/>
    </row>
    <row r="412" spans="1:29" s="183" customFormat="1" ht="20.100000000000001" customHeight="1" thickBot="1" x14ac:dyDescent="0.55000000000000004">
      <c r="A412" s="537" t="s">
        <v>50</v>
      </c>
      <c r="B412" s="538"/>
      <c r="C412" s="538"/>
      <c r="D412" s="538"/>
      <c r="E412" s="538"/>
      <c r="F412" s="538"/>
      <c r="G412" s="538"/>
      <c r="H412" s="538"/>
      <c r="I412" s="538"/>
      <c r="J412" s="538"/>
      <c r="K412" s="538"/>
      <c r="L412" s="539"/>
      <c r="M412" s="185"/>
      <c r="N412" s="186"/>
      <c r="O412" s="555" t="s">
        <v>51</v>
      </c>
      <c r="P412" s="556"/>
      <c r="Q412" s="556"/>
      <c r="R412" s="557"/>
      <c r="S412" s="187"/>
      <c r="T412" s="555" t="s">
        <v>52</v>
      </c>
      <c r="U412" s="556"/>
      <c r="V412" s="556"/>
      <c r="W412" s="556"/>
      <c r="X412" s="556"/>
      <c r="Y412" s="557"/>
      <c r="Z412" s="188"/>
      <c r="AA412" s="185"/>
      <c r="AB412" s="189"/>
      <c r="AC412" s="189"/>
    </row>
    <row r="413" spans="1:29" ht="20.100000000000001" customHeight="1" thickBot="1" x14ac:dyDescent="0.25">
      <c r="A413" s="437"/>
      <c r="B413" s="438"/>
      <c r="C413" s="540" t="s">
        <v>240</v>
      </c>
      <c r="D413" s="540"/>
      <c r="E413" s="540"/>
      <c r="F413" s="540"/>
      <c r="G413" s="438" t="str">
        <f>$J$1</f>
        <v>February</v>
      </c>
      <c r="H413" s="542">
        <f>$K$1</f>
        <v>2024</v>
      </c>
      <c r="I413" s="542"/>
      <c r="J413" s="438"/>
      <c r="K413" s="439"/>
      <c r="L413" s="440"/>
      <c r="M413" s="102"/>
      <c r="N413" s="103"/>
      <c r="O413" s="104" t="s">
        <v>53</v>
      </c>
      <c r="P413" s="104" t="s">
        <v>54</v>
      </c>
      <c r="Q413" s="104" t="s">
        <v>55</v>
      </c>
      <c r="R413" s="104" t="s">
        <v>56</v>
      </c>
      <c r="S413" s="105"/>
      <c r="T413" s="104" t="s">
        <v>53</v>
      </c>
      <c r="U413" s="104" t="s">
        <v>57</v>
      </c>
      <c r="V413" s="104" t="s">
        <v>9</v>
      </c>
      <c r="W413" s="104" t="s">
        <v>10</v>
      </c>
      <c r="X413" s="104" t="s">
        <v>11</v>
      </c>
      <c r="Y413" s="104" t="s">
        <v>58</v>
      </c>
      <c r="Z413" s="106"/>
      <c r="AA413" s="102"/>
      <c r="AB413" s="93"/>
      <c r="AC413" s="93"/>
    </row>
    <row r="414" spans="1:29" ht="20.100000000000001" customHeight="1" x14ac:dyDescent="0.2">
      <c r="A414" s="98"/>
      <c r="B414" s="85"/>
      <c r="C414" s="85"/>
      <c r="D414" s="107"/>
      <c r="E414" s="107"/>
      <c r="F414" s="107"/>
      <c r="G414" s="107"/>
      <c r="H414" s="107"/>
      <c r="I414" s="85"/>
      <c r="J414" s="108" t="s">
        <v>59</v>
      </c>
      <c r="K414" s="87">
        <f>35000+2000</f>
        <v>37000</v>
      </c>
      <c r="L414" s="109"/>
      <c r="M414" s="93"/>
      <c r="N414" s="110"/>
      <c r="O414" s="111" t="s">
        <v>60</v>
      </c>
      <c r="P414" s="111">
        <v>31</v>
      </c>
      <c r="Q414" s="111">
        <v>0</v>
      </c>
      <c r="R414" s="111">
        <v>0</v>
      </c>
      <c r="S414" s="112"/>
      <c r="T414" s="111" t="s">
        <v>60</v>
      </c>
      <c r="U414" s="113"/>
      <c r="V414" s="113"/>
      <c r="W414" s="113"/>
      <c r="X414" s="113"/>
      <c r="Y414" s="113"/>
      <c r="Z414" s="106"/>
      <c r="AA414" s="93"/>
      <c r="AB414" s="93"/>
      <c r="AC414" s="93"/>
    </row>
    <row r="415" spans="1:29" s="198" customFormat="1" ht="20.100000000000001" customHeight="1" thickBot="1" x14ac:dyDescent="0.25">
      <c r="A415" s="204"/>
      <c r="B415" s="205" t="s">
        <v>61</v>
      </c>
      <c r="C415" s="206" t="s">
        <v>199</v>
      </c>
      <c r="D415" s="205"/>
      <c r="E415" s="205"/>
      <c r="F415" s="205"/>
      <c r="G415" s="205"/>
      <c r="H415" s="207"/>
      <c r="I415" s="208"/>
      <c r="J415" s="205"/>
      <c r="K415" s="205"/>
      <c r="L415" s="209"/>
      <c r="M415" s="199"/>
      <c r="N415" s="210"/>
      <c r="O415" s="211" t="s">
        <v>62</v>
      </c>
      <c r="P415" s="211"/>
      <c r="Q415" s="211"/>
      <c r="R415" s="211">
        <v>0</v>
      </c>
      <c r="S415" s="212"/>
      <c r="T415" s="211" t="s">
        <v>62</v>
      </c>
      <c r="U415" s="213"/>
      <c r="V415" s="214"/>
      <c r="W415" s="213" t="str">
        <f t="shared" ref="W415:W425" si="91">IF(U415="","",U415+V415)</f>
        <v/>
      </c>
      <c r="X415" s="214"/>
      <c r="Y415" s="213" t="str">
        <f t="shared" ref="Y415:Y425" si="92">IF(W415="","",W415-X415)</f>
        <v/>
      </c>
      <c r="Z415" s="215"/>
      <c r="AA415" s="199"/>
      <c r="AB415" s="203"/>
      <c r="AC415" s="203"/>
    </row>
    <row r="416" spans="1:29" ht="20.100000000000001" customHeight="1" thickBot="1" x14ac:dyDescent="0.25">
      <c r="A416" s="98"/>
      <c r="B416" s="119" t="s">
        <v>63</v>
      </c>
      <c r="C416" s="145">
        <v>45512</v>
      </c>
      <c r="D416" s="85"/>
      <c r="E416" s="85"/>
      <c r="F416" s="543" t="s">
        <v>52</v>
      </c>
      <c r="G416" s="544"/>
      <c r="H416" s="354"/>
      <c r="I416" s="543" t="s">
        <v>64</v>
      </c>
      <c r="J416" s="545"/>
      <c r="K416" s="544"/>
      <c r="L416" s="121"/>
      <c r="M416" s="93"/>
      <c r="N416" s="110"/>
      <c r="O416" s="111" t="s">
        <v>65</v>
      </c>
      <c r="P416" s="111"/>
      <c r="Q416" s="111"/>
      <c r="R416" s="111">
        <v>0</v>
      </c>
      <c r="S416" s="92"/>
      <c r="T416" s="111" t="s">
        <v>65</v>
      </c>
      <c r="U416" s="117"/>
      <c r="V416" s="113"/>
      <c r="W416" s="117" t="str">
        <f t="shared" si="91"/>
        <v/>
      </c>
      <c r="X416" s="113"/>
      <c r="Y416" s="117" t="str">
        <f t="shared" si="92"/>
        <v/>
      </c>
      <c r="Z416" s="118"/>
      <c r="AA416" s="93"/>
      <c r="AB416" s="93"/>
      <c r="AC416" s="93"/>
    </row>
    <row r="417" spans="1:29" ht="20.100000000000001" customHeight="1" x14ac:dyDescent="0.2">
      <c r="A417" s="98"/>
      <c r="B417" s="85"/>
      <c r="C417" s="85"/>
      <c r="D417" s="85"/>
      <c r="E417" s="85"/>
      <c r="F417" s="85"/>
      <c r="G417" s="85"/>
      <c r="H417" s="122"/>
      <c r="I417" s="85"/>
      <c r="J417" s="85"/>
      <c r="K417" s="85"/>
      <c r="L417" s="123"/>
      <c r="M417" s="93"/>
      <c r="N417" s="110"/>
      <c r="O417" s="111" t="s">
        <v>66</v>
      </c>
      <c r="P417" s="111"/>
      <c r="Q417" s="111"/>
      <c r="R417" s="111">
        <v>0</v>
      </c>
      <c r="S417" s="92"/>
      <c r="T417" s="111" t="s">
        <v>66</v>
      </c>
      <c r="U417" s="117"/>
      <c r="V417" s="113"/>
      <c r="W417" s="117" t="str">
        <f t="shared" si="91"/>
        <v/>
      </c>
      <c r="X417" s="113"/>
      <c r="Y417" s="117" t="str">
        <f t="shared" si="92"/>
        <v/>
      </c>
      <c r="Z417" s="118"/>
      <c r="AA417" s="93"/>
      <c r="AB417" s="93"/>
      <c r="AC417" s="93"/>
    </row>
    <row r="418" spans="1:29" ht="20.100000000000001" customHeight="1" x14ac:dyDescent="0.2">
      <c r="A418" s="98"/>
      <c r="B418" s="553" t="s">
        <v>51</v>
      </c>
      <c r="C418" s="558"/>
      <c r="D418" s="85"/>
      <c r="E418" s="85"/>
      <c r="F418" s="124" t="s">
        <v>67</v>
      </c>
      <c r="G418" s="12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0</v>
      </c>
      <c r="H418" s="122"/>
      <c r="I418" s="126">
        <f>IF(C422&gt;=C421,$K$2,C420+C422)</f>
        <v>28</v>
      </c>
      <c r="J418" s="127" t="s">
        <v>68</v>
      </c>
      <c r="K418" s="128">
        <f>K414/$K$2*I418</f>
        <v>37000</v>
      </c>
      <c r="L418" s="129"/>
      <c r="M418" s="93"/>
      <c r="N418" s="110"/>
      <c r="O418" s="111" t="s">
        <v>69</v>
      </c>
      <c r="P418" s="111"/>
      <c r="Q418" s="111"/>
      <c r="R418" s="111">
        <v>0</v>
      </c>
      <c r="S418" s="92"/>
      <c r="T418" s="111" t="s">
        <v>69</v>
      </c>
      <c r="U418" s="117"/>
      <c r="V418" s="113"/>
      <c r="W418" s="117" t="str">
        <f t="shared" si="91"/>
        <v/>
      </c>
      <c r="X418" s="113"/>
      <c r="Y418" s="117" t="str">
        <f t="shared" si="92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130"/>
      <c r="C419" s="130"/>
      <c r="D419" s="85"/>
      <c r="E419" s="85"/>
      <c r="F419" s="124" t="s">
        <v>9</v>
      </c>
      <c r="G419" s="12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122"/>
      <c r="I419" s="126">
        <v>18</v>
      </c>
      <c r="J419" s="127" t="s">
        <v>70</v>
      </c>
      <c r="K419" s="125">
        <f>K414/$K$2/8*I419</f>
        <v>2973.2142857142853</v>
      </c>
      <c r="L419" s="131"/>
      <c r="M419" s="93"/>
      <c r="N419" s="110"/>
      <c r="O419" s="111" t="s">
        <v>47</v>
      </c>
      <c r="P419" s="111"/>
      <c r="Q419" s="111"/>
      <c r="R419" s="111">
        <v>0</v>
      </c>
      <c r="S419" s="92"/>
      <c r="T419" s="111" t="s">
        <v>47</v>
      </c>
      <c r="U419" s="117"/>
      <c r="V419" s="113"/>
      <c r="W419" s="117" t="str">
        <f t="shared" si="91"/>
        <v/>
      </c>
      <c r="X419" s="113"/>
      <c r="Y419" s="117" t="str">
        <f t="shared" si="92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24" t="s">
        <v>54</v>
      </c>
      <c r="C420" s="13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0</v>
      </c>
      <c r="D420" s="85"/>
      <c r="E420" s="85"/>
      <c r="F420" s="124" t="s">
        <v>71</v>
      </c>
      <c r="G420" s="125" t="str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/>
      </c>
      <c r="H420" s="122"/>
      <c r="I420" s="554" t="s">
        <v>72</v>
      </c>
      <c r="J420" s="561"/>
      <c r="K420" s="125">
        <f>K418+K419</f>
        <v>39973.214285714283</v>
      </c>
      <c r="L420" s="131"/>
      <c r="M420" s="93"/>
      <c r="N420" s="110"/>
      <c r="O420" s="111" t="s">
        <v>73</v>
      </c>
      <c r="P420" s="111"/>
      <c r="Q420" s="111"/>
      <c r="R420" s="111">
        <v>0</v>
      </c>
      <c r="S420" s="92"/>
      <c r="T420" s="111" t="s">
        <v>73</v>
      </c>
      <c r="U420" s="117"/>
      <c r="V420" s="113"/>
      <c r="W420" s="117" t="str">
        <f t="shared" si="91"/>
        <v/>
      </c>
      <c r="X420" s="113"/>
      <c r="Y420" s="117" t="str">
        <f t="shared" si="92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55</v>
      </c>
      <c r="C421" s="13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85"/>
      <c r="E421" s="85"/>
      <c r="F421" s="124" t="s">
        <v>11</v>
      </c>
      <c r="G421" s="12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122"/>
      <c r="I421" s="554" t="s">
        <v>74</v>
      </c>
      <c r="J421" s="561"/>
      <c r="K421" s="125">
        <f>G421</f>
        <v>0</v>
      </c>
      <c r="L421" s="131"/>
      <c r="M421" s="93"/>
      <c r="N421" s="110"/>
      <c r="O421" s="111" t="s">
        <v>75</v>
      </c>
      <c r="P421" s="111"/>
      <c r="Q421" s="111"/>
      <c r="R421" s="111" t="str">
        <f>IF(Q421="","",R420-Q421)</f>
        <v/>
      </c>
      <c r="S421" s="92"/>
      <c r="T421" s="111" t="s">
        <v>75</v>
      </c>
      <c r="U421" s="117" t="str">
        <f>IF($J$1="August",Y420,"")</f>
        <v/>
      </c>
      <c r="V421" s="113"/>
      <c r="W421" s="117" t="str">
        <f t="shared" si="91"/>
        <v/>
      </c>
      <c r="X421" s="113"/>
      <c r="Y421" s="117" t="str">
        <f t="shared" si="92"/>
        <v/>
      </c>
      <c r="Z421" s="118"/>
      <c r="AA421" s="93"/>
      <c r="AB421" s="93"/>
      <c r="AC421" s="93"/>
    </row>
    <row r="422" spans="1:29" ht="18.75" customHeight="1" x14ac:dyDescent="0.2">
      <c r="A422" s="406"/>
      <c r="B422" s="427" t="s">
        <v>76</v>
      </c>
      <c r="C422" s="425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354"/>
      <c r="E422" s="354"/>
      <c r="F422" s="427" t="s">
        <v>58</v>
      </c>
      <c r="G422" s="428" t="str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/>
      </c>
      <c r="H422" s="354"/>
      <c r="I422" s="533" t="s">
        <v>13</v>
      </c>
      <c r="J422" s="534"/>
      <c r="K422" s="431">
        <f>K420-K421</f>
        <v>39973.214285714283</v>
      </c>
      <c r="L422" s="413"/>
      <c r="M422" s="93"/>
      <c r="N422" s="110"/>
      <c r="O422" s="111" t="s">
        <v>78</v>
      </c>
      <c r="P422" s="111"/>
      <c r="Q422" s="111"/>
      <c r="R422" s="111">
        <v>0</v>
      </c>
      <c r="S422" s="92"/>
      <c r="T422" s="111" t="s">
        <v>78</v>
      </c>
      <c r="U422" s="117" t="str">
        <f>IF($J$1="September",Y421,"")</f>
        <v/>
      </c>
      <c r="V422" s="113"/>
      <c r="W422" s="117" t="str">
        <f t="shared" si="91"/>
        <v/>
      </c>
      <c r="X422" s="113"/>
      <c r="Y422" s="117" t="str">
        <f t="shared" si="92"/>
        <v/>
      </c>
      <c r="Z422" s="118"/>
      <c r="AA422" s="93"/>
      <c r="AB422" s="93"/>
      <c r="AC422" s="93"/>
    </row>
    <row r="423" spans="1:29" ht="20.100000000000001" customHeight="1" x14ac:dyDescent="0.2">
      <c r="A423" s="98"/>
      <c r="B423" s="85"/>
      <c r="C423" s="85"/>
      <c r="D423" s="85"/>
      <c r="E423" s="85"/>
      <c r="F423" s="85"/>
      <c r="G423" s="85"/>
      <c r="H423" s="85"/>
      <c r="I423" s="562"/>
      <c r="J423" s="562"/>
      <c r="K423" s="87"/>
      <c r="L423" s="121"/>
      <c r="M423" s="93"/>
      <c r="N423" s="110"/>
      <c r="O423" s="111" t="s">
        <v>79</v>
      </c>
      <c r="P423" s="111"/>
      <c r="Q423" s="111"/>
      <c r="R423" s="111">
        <v>0</v>
      </c>
      <c r="S423" s="92"/>
      <c r="T423" s="111" t="s">
        <v>79</v>
      </c>
      <c r="U423" s="117" t="str">
        <f>IF($J$1="October",Y422,"")</f>
        <v/>
      </c>
      <c r="V423" s="113"/>
      <c r="W423" s="117" t="str">
        <f t="shared" si="91"/>
        <v/>
      </c>
      <c r="X423" s="113"/>
      <c r="Y423" s="117" t="str">
        <f t="shared" si="92"/>
        <v/>
      </c>
      <c r="Z423" s="118"/>
      <c r="AA423" s="93"/>
      <c r="AB423" s="93"/>
      <c r="AC423" s="93"/>
    </row>
    <row r="424" spans="1:29" ht="20.100000000000001" customHeight="1" x14ac:dyDescent="0.3">
      <c r="A424" s="98"/>
      <c r="B424" s="83"/>
      <c r="C424" s="83"/>
      <c r="D424" s="83"/>
      <c r="E424" s="83"/>
      <c r="F424" s="83"/>
      <c r="G424" s="83"/>
      <c r="H424" s="83"/>
      <c r="I424" s="551"/>
      <c r="J424" s="551"/>
      <c r="K424" s="87"/>
      <c r="L424" s="121"/>
      <c r="M424" s="93"/>
      <c r="N424" s="110"/>
      <c r="O424" s="111" t="s">
        <v>80</v>
      </c>
      <c r="P424" s="111"/>
      <c r="Q424" s="111"/>
      <c r="R424" s="111" t="str">
        <f>IF(Q424="","",R423-Q424)</f>
        <v/>
      </c>
      <c r="S424" s="92"/>
      <c r="T424" s="111" t="s">
        <v>80</v>
      </c>
      <c r="U424" s="117" t="str">
        <f>IF($J$1="November",Y423,"")</f>
        <v/>
      </c>
      <c r="V424" s="113"/>
      <c r="W424" s="117" t="str">
        <f t="shared" si="91"/>
        <v/>
      </c>
      <c r="X424" s="113"/>
      <c r="Y424" s="117" t="str">
        <f t="shared" si="92"/>
        <v/>
      </c>
      <c r="Z424" s="118"/>
      <c r="AA424" s="93"/>
      <c r="AB424" s="93"/>
      <c r="AC424" s="93"/>
    </row>
    <row r="425" spans="1:29" ht="20.100000000000001" customHeight="1" thickBot="1" x14ac:dyDescent="0.35">
      <c r="A425" s="132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4"/>
      <c r="M425" s="93"/>
      <c r="N425" s="110"/>
      <c r="O425" s="111" t="s">
        <v>81</v>
      </c>
      <c r="P425" s="111"/>
      <c r="Q425" s="111"/>
      <c r="R425" s="111">
        <v>0</v>
      </c>
      <c r="S425" s="92"/>
      <c r="T425" s="111" t="s">
        <v>81</v>
      </c>
      <c r="U425" s="117" t="str">
        <f>IF($J$1="Dec",Y424,"")</f>
        <v/>
      </c>
      <c r="V425" s="113"/>
      <c r="W425" s="117" t="str">
        <f t="shared" si="91"/>
        <v/>
      </c>
      <c r="X425" s="113"/>
      <c r="Y425" s="117" t="str">
        <f t="shared" si="92"/>
        <v/>
      </c>
      <c r="Z425" s="118"/>
      <c r="AA425" s="93"/>
      <c r="AB425" s="93"/>
      <c r="AC425" s="93"/>
    </row>
    <row r="426" spans="1:29" ht="20.100000000000001" customHeight="1" thickBot="1" x14ac:dyDescent="0.25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136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6"/>
      <c r="AB426" s="136"/>
      <c r="AC426" s="136"/>
    </row>
    <row r="427" spans="1:29" ht="20.100000000000001" customHeight="1" thickBot="1" x14ac:dyDescent="0.55000000000000004">
      <c r="A427" s="537" t="s">
        <v>50</v>
      </c>
      <c r="B427" s="538"/>
      <c r="C427" s="538"/>
      <c r="D427" s="538"/>
      <c r="E427" s="538"/>
      <c r="F427" s="538"/>
      <c r="G427" s="538"/>
      <c r="H427" s="538"/>
      <c r="I427" s="538"/>
      <c r="J427" s="538"/>
      <c r="K427" s="538"/>
      <c r="L427" s="539"/>
      <c r="M427" s="94"/>
      <c r="N427" s="95"/>
      <c r="O427" s="546" t="s">
        <v>51</v>
      </c>
      <c r="P427" s="547"/>
      <c r="Q427" s="547"/>
      <c r="R427" s="548"/>
      <c r="S427" s="96"/>
      <c r="T427" s="546" t="s">
        <v>52</v>
      </c>
      <c r="U427" s="547"/>
      <c r="V427" s="547"/>
      <c r="W427" s="547"/>
      <c r="X427" s="547"/>
      <c r="Y427" s="548"/>
      <c r="Z427" s="97"/>
      <c r="AA427" s="94"/>
      <c r="AB427" s="93"/>
      <c r="AC427" s="93"/>
    </row>
    <row r="428" spans="1:29" ht="20.100000000000001" customHeight="1" thickBot="1" x14ac:dyDescent="0.25">
      <c r="A428" s="437"/>
      <c r="B428" s="438"/>
      <c r="C428" s="540" t="s">
        <v>240</v>
      </c>
      <c r="D428" s="549"/>
      <c r="E428" s="549"/>
      <c r="F428" s="549"/>
      <c r="G428" s="438" t="str">
        <f>$J$1</f>
        <v>February</v>
      </c>
      <c r="H428" s="542">
        <f>$K$1</f>
        <v>2024</v>
      </c>
      <c r="I428" s="549"/>
      <c r="J428" s="438"/>
      <c r="K428" s="439"/>
      <c r="L428" s="440"/>
      <c r="M428" s="102"/>
      <c r="N428" s="103"/>
      <c r="O428" s="104" t="s">
        <v>53</v>
      </c>
      <c r="P428" s="104" t="s">
        <v>54</v>
      </c>
      <c r="Q428" s="104" t="s">
        <v>55</v>
      </c>
      <c r="R428" s="104" t="s">
        <v>56</v>
      </c>
      <c r="S428" s="105"/>
      <c r="T428" s="104" t="s">
        <v>53</v>
      </c>
      <c r="U428" s="104" t="s">
        <v>57</v>
      </c>
      <c r="V428" s="104" t="s">
        <v>9</v>
      </c>
      <c r="W428" s="104" t="s">
        <v>10</v>
      </c>
      <c r="X428" s="104" t="s">
        <v>11</v>
      </c>
      <c r="Y428" s="104" t="s">
        <v>58</v>
      </c>
      <c r="Z428" s="106"/>
      <c r="AA428" s="102"/>
      <c r="AB428" s="93"/>
      <c r="AC428" s="93"/>
    </row>
    <row r="429" spans="1:29" ht="20.100000000000001" customHeight="1" x14ac:dyDescent="0.2">
      <c r="A429" s="98"/>
      <c r="B429" s="85"/>
      <c r="C429" s="85"/>
      <c r="D429" s="107"/>
      <c r="E429" s="107"/>
      <c r="F429" s="107"/>
      <c r="G429" s="107"/>
      <c r="H429" s="107"/>
      <c r="I429" s="85"/>
      <c r="J429" s="108" t="s">
        <v>59</v>
      </c>
      <c r="K429" s="87">
        <f>30000+2500</f>
        <v>32500</v>
      </c>
      <c r="L429" s="109"/>
      <c r="M429" s="93"/>
      <c r="N429" s="110"/>
      <c r="O429" s="111" t="s">
        <v>60</v>
      </c>
      <c r="P429" s="111">
        <v>31</v>
      </c>
      <c r="Q429" s="111">
        <v>0</v>
      </c>
      <c r="R429" s="111">
        <f>15-Q429</f>
        <v>15</v>
      </c>
      <c r="S429" s="112"/>
      <c r="T429" s="111" t="s">
        <v>60</v>
      </c>
      <c r="U429" s="113"/>
      <c r="V429" s="113"/>
      <c r="W429" s="113">
        <f>V429+U429</f>
        <v>0</v>
      </c>
      <c r="X429" s="113"/>
      <c r="Y429" s="113">
        <f>W429-X429</f>
        <v>0</v>
      </c>
      <c r="Z429" s="106"/>
      <c r="AA429" s="93"/>
      <c r="AB429" s="93"/>
      <c r="AC429" s="93"/>
    </row>
    <row r="430" spans="1:29" ht="20.100000000000001" customHeight="1" thickBot="1" x14ac:dyDescent="0.25">
      <c r="A430" s="98"/>
      <c r="B430" s="85" t="s">
        <v>61</v>
      </c>
      <c r="C430" s="84" t="s">
        <v>120</v>
      </c>
      <c r="D430" s="85"/>
      <c r="E430" s="85"/>
      <c r="F430" s="85"/>
      <c r="G430" s="85"/>
      <c r="H430" s="114"/>
      <c r="I430" s="107"/>
      <c r="J430" s="85"/>
      <c r="K430" s="85"/>
      <c r="L430" s="115"/>
      <c r="M430" s="94"/>
      <c r="N430" s="116"/>
      <c r="O430" s="111" t="s">
        <v>62</v>
      </c>
      <c r="P430" s="111"/>
      <c r="Q430" s="111"/>
      <c r="R430" s="111">
        <f t="shared" ref="R430:R440" si="93">R429-Q430</f>
        <v>15</v>
      </c>
      <c r="S430" s="92"/>
      <c r="T430" s="111" t="s">
        <v>62</v>
      </c>
      <c r="U430" s="117">
        <f t="shared" ref="U430:U431" si="94">Y429</f>
        <v>0</v>
      </c>
      <c r="V430" s="113"/>
      <c r="W430" s="117">
        <f t="shared" ref="W430:W440" si="95">IF(U430="","",U430+V430)</f>
        <v>0</v>
      </c>
      <c r="X430" s="113"/>
      <c r="Y430" s="117">
        <f t="shared" ref="Y430:Y440" si="96">IF(W430="","",W430-X430)</f>
        <v>0</v>
      </c>
      <c r="Z430" s="118"/>
      <c r="AA430" s="94"/>
      <c r="AB430" s="93"/>
      <c r="AC430" s="93"/>
    </row>
    <row r="431" spans="1:29" ht="20.100000000000001" customHeight="1" thickBot="1" x14ac:dyDescent="0.25">
      <c r="A431" s="406"/>
      <c r="B431" s="414" t="s">
        <v>63</v>
      </c>
      <c r="C431" s="415"/>
      <c r="D431" s="354"/>
      <c r="E431" s="354"/>
      <c r="F431" s="543" t="s">
        <v>52</v>
      </c>
      <c r="G431" s="544"/>
      <c r="H431" s="354"/>
      <c r="I431" s="543" t="s">
        <v>64</v>
      </c>
      <c r="J431" s="545"/>
      <c r="K431" s="544"/>
      <c r="L431" s="416"/>
      <c r="M431" s="93"/>
      <c r="N431" s="110"/>
      <c r="O431" s="111" t="s">
        <v>65</v>
      </c>
      <c r="P431" s="111"/>
      <c r="Q431" s="111"/>
      <c r="R431" s="111">
        <f t="shared" si="93"/>
        <v>15</v>
      </c>
      <c r="S431" s="92"/>
      <c r="T431" s="111" t="s">
        <v>65</v>
      </c>
      <c r="U431" s="117">
        <f t="shared" si="94"/>
        <v>0</v>
      </c>
      <c r="V431" s="113"/>
      <c r="W431" s="117">
        <f t="shared" si="95"/>
        <v>0</v>
      </c>
      <c r="X431" s="113"/>
      <c r="Y431" s="117">
        <f t="shared" si="96"/>
        <v>0</v>
      </c>
      <c r="Z431" s="118"/>
      <c r="AA431" s="93"/>
      <c r="AB431" s="93"/>
      <c r="AC431" s="93"/>
    </row>
    <row r="432" spans="1:29" ht="20.100000000000001" customHeight="1" x14ac:dyDescent="0.2">
      <c r="A432" s="98"/>
      <c r="B432" s="85"/>
      <c r="C432" s="85"/>
      <c r="D432" s="85"/>
      <c r="E432" s="85"/>
      <c r="F432" s="85"/>
      <c r="G432" s="85"/>
      <c r="H432" s="122"/>
      <c r="I432" s="85"/>
      <c r="J432" s="85"/>
      <c r="K432" s="85"/>
      <c r="L432" s="123"/>
      <c r="M432" s="93"/>
      <c r="N432" s="110"/>
      <c r="O432" s="111" t="s">
        <v>66</v>
      </c>
      <c r="P432" s="111"/>
      <c r="Q432" s="111"/>
      <c r="R432" s="111">
        <f t="shared" si="93"/>
        <v>15</v>
      </c>
      <c r="S432" s="92"/>
      <c r="T432" s="111" t="s">
        <v>66</v>
      </c>
      <c r="U432" s="117">
        <f>IF($J$1="March","",Y431)</f>
        <v>0</v>
      </c>
      <c r="V432" s="113"/>
      <c r="W432" s="117">
        <f t="shared" si="95"/>
        <v>0</v>
      </c>
      <c r="X432" s="113"/>
      <c r="Y432" s="117">
        <f t="shared" si="96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550" t="s">
        <v>51</v>
      </c>
      <c r="C433" s="502"/>
      <c r="D433" s="85"/>
      <c r="E433" s="85"/>
      <c r="F433" s="124" t="s">
        <v>67</v>
      </c>
      <c r="G433" s="12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122"/>
      <c r="I433" s="126">
        <f>IF(C437&gt;=C436,$K$2,C435+C437)</f>
        <v>28</v>
      </c>
      <c r="J433" s="127" t="s">
        <v>68</v>
      </c>
      <c r="K433" s="128">
        <f>K429/$K$2*I433</f>
        <v>32500</v>
      </c>
      <c r="L433" s="129"/>
      <c r="M433" s="93"/>
      <c r="N433" s="110"/>
      <c r="O433" s="111" t="s">
        <v>69</v>
      </c>
      <c r="P433" s="111"/>
      <c r="Q433" s="111"/>
      <c r="R433" s="111">
        <f t="shared" si="93"/>
        <v>15</v>
      </c>
      <c r="S433" s="92"/>
      <c r="T433" s="111" t="s">
        <v>69</v>
      </c>
      <c r="U433" s="117">
        <f t="shared" ref="U433" si="97">IF($J$1="May",Y432,Y432)</f>
        <v>0</v>
      </c>
      <c r="V433" s="113"/>
      <c r="W433" s="117">
        <f t="shared" si="95"/>
        <v>0</v>
      </c>
      <c r="X433" s="113"/>
      <c r="Y433" s="117">
        <f t="shared" si="96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130"/>
      <c r="C434" s="130"/>
      <c r="D434" s="85"/>
      <c r="E434" s="85"/>
      <c r="F434" s="124" t="s">
        <v>9</v>
      </c>
      <c r="G434" s="12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122"/>
      <c r="I434" s="126">
        <v>135</v>
      </c>
      <c r="J434" s="127" t="s">
        <v>70</v>
      </c>
      <c r="K434" s="125">
        <f>K429/$K$2/8*I434</f>
        <v>19587.053571428572</v>
      </c>
      <c r="L434" s="131"/>
      <c r="M434" s="93"/>
      <c r="N434" s="110"/>
      <c r="O434" s="111" t="s">
        <v>47</v>
      </c>
      <c r="P434" s="111"/>
      <c r="Q434" s="111"/>
      <c r="R434" s="111">
        <f t="shared" si="93"/>
        <v>15</v>
      </c>
      <c r="S434" s="92"/>
      <c r="T434" s="111" t="s">
        <v>47</v>
      </c>
      <c r="U434" s="117"/>
      <c r="V434" s="113"/>
      <c r="W434" s="117" t="str">
        <f t="shared" si="95"/>
        <v/>
      </c>
      <c r="X434" s="113"/>
      <c r="Y434" s="117" t="str">
        <f t="shared" si="96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24" t="s">
        <v>54</v>
      </c>
      <c r="C435" s="13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0</v>
      </c>
      <c r="D435" s="85"/>
      <c r="E435" s="85"/>
      <c r="F435" s="124" t="s">
        <v>71</v>
      </c>
      <c r="G435" s="12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122"/>
      <c r="I435" s="532" t="s">
        <v>72</v>
      </c>
      <c r="J435" s="502"/>
      <c r="K435" s="125">
        <f>K433+K434</f>
        <v>52087.053571428572</v>
      </c>
      <c r="L435" s="131"/>
      <c r="M435" s="93"/>
      <c r="N435" s="110"/>
      <c r="O435" s="111" t="s">
        <v>73</v>
      </c>
      <c r="P435" s="111"/>
      <c r="Q435" s="111"/>
      <c r="R435" s="111">
        <f t="shared" si="93"/>
        <v>15</v>
      </c>
      <c r="S435" s="92"/>
      <c r="T435" s="111" t="s">
        <v>73</v>
      </c>
      <c r="U435" s="117"/>
      <c r="V435" s="113"/>
      <c r="W435" s="117" t="str">
        <f t="shared" si="95"/>
        <v/>
      </c>
      <c r="X435" s="113"/>
      <c r="Y435" s="117" t="str">
        <f t="shared" si="96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55</v>
      </c>
      <c r="C436" s="13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85"/>
      <c r="E436" s="85"/>
      <c r="F436" s="124" t="s">
        <v>11</v>
      </c>
      <c r="G436" s="12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122"/>
      <c r="I436" s="532" t="s">
        <v>74</v>
      </c>
      <c r="J436" s="502"/>
      <c r="K436" s="125">
        <f>G436</f>
        <v>0</v>
      </c>
      <c r="L436" s="131"/>
      <c r="M436" s="93"/>
      <c r="N436" s="110"/>
      <c r="O436" s="111" t="s">
        <v>75</v>
      </c>
      <c r="P436" s="111"/>
      <c r="Q436" s="111"/>
      <c r="R436" s="111">
        <f t="shared" si="93"/>
        <v>15</v>
      </c>
      <c r="S436" s="92"/>
      <c r="T436" s="111" t="s">
        <v>75</v>
      </c>
      <c r="U436" s="117"/>
      <c r="V436" s="113"/>
      <c r="W436" s="117" t="str">
        <f t="shared" si="95"/>
        <v/>
      </c>
      <c r="X436" s="113"/>
      <c r="Y436" s="117" t="str">
        <f t="shared" si="96"/>
        <v/>
      </c>
      <c r="Z436" s="118"/>
      <c r="AA436" s="93"/>
      <c r="AB436" s="93"/>
      <c r="AC436" s="93"/>
    </row>
    <row r="437" spans="1:29" ht="18.75" customHeight="1" x14ac:dyDescent="0.2">
      <c r="A437" s="406"/>
      <c r="B437" s="427" t="s">
        <v>76</v>
      </c>
      <c r="C437" s="425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15</v>
      </c>
      <c r="D437" s="354"/>
      <c r="E437" s="354"/>
      <c r="F437" s="427" t="s">
        <v>58</v>
      </c>
      <c r="G437" s="428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354"/>
      <c r="I437" s="533" t="s">
        <v>13</v>
      </c>
      <c r="J437" s="534"/>
      <c r="K437" s="431">
        <f>K435-K436</f>
        <v>52087.053571428572</v>
      </c>
      <c r="L437" s="413"/>
      <c r="M437" s="93"/>
      <c r="N437" s="110"/>
      <c r="O437" s="111" t="s">
        <v>78</v>
      </c>
      <c r="P437" s="111"/>
      <c r="Q437" s="111"/>
      <c r="R437" s="111">
        <f t="shared" si="93"/>
        <v>15</v>
      </c>
      <c r="S437" s="92"/>
      <c r="T437" s="111" t="s">
        <v>78</v>
      </c>
      <c r="U437" s="117"/>
      <c r="V437" s="113"/>
      <c r="W437" s="117" t="str">
        <f t="shared" si="95"/>
        <v/>
      </c>
      <c r="X437" s="113"/>
      <c r="Y437" s="117" t="str">
        <f t="shared" si="96"/>
        <v/>
      </c>
      <c r="Z437" s="118"/>
      <c r="AA437" s="93"/>
      <c r="AB437" s="93"/>
      <c r="AC437" s="93"/>
    </row>
    <row r="438" spans="1:29" ht="20.100000000000001" customHeight="1" x14ac:dyDescent="0.2">
      <c r="A438" s="98"/>
      <c r="B438" s="85"/>
      <c r="C438" s="85"/>
      <c r="D438" s="85"/>
      <c r="E438" s="85"/>
      <c r="F438" s="85"/>
      <c r="G438" s="93"/>
      <c r="H438" s="93"/>
      <c r="I438" s="551"/>
      <c r="J438" s="552"/>
      <c r="K438" s="87"/>
      <c r="L438" s="121"/>
      <c r="M438" s="93"/>
      <c r="N438" s="110"/>
      <c r="O438" s="111" t="s">
        <v>79</v>
      </c>
      <c r="P438" s="111"/>
      <c r="Q438" s="111"/>
      <c r="R438" s="111">
        <f t="shared" si="93"/>
        <v>15</v>
      </c>
      <c r="S438" s="92"/>
      <c r="T438" s="111" t="s">
        <v>79</v>
      </c>
      <c r="U438" s="117"/>
      <c r="V438" s="113"/>
      <c r="W438" s="117" t="str">
        <f t="shared" si="95"/>
        <v/>
      </c>
      <c r="X438" s="113"/>
      <c r="Y438" s="117" t="str">
        <f t="shared" si="96"/>
        <v/>
      </c>
      <c r="Z438" s="118"/>
      <c r="AA438" s="93"/>
      <c r="AB438" s="93"/>
      <c r="AC438" s="93"/>
    </row>
    <row r="439" spans="1:29" ht="20.100000000000001" customHeight="1" x14ac:dyDescent="0.3">
      <c r="A439" s="98"/>
      <c r="B439" s="83"/>
      <c r="C439" s="83"/>
      <c r="D439" s="83"/>
      <c r="E439" s="83"/>
      <c r="F439" s="83"/>
      <c r="G439" s="83"/>
      <c r="H439" s="83"/>
      <c r="I439" s="551"/>
      <c r="J439" s="552"/>
      <c r="K439" s="87"/>
      <c r="L439" s="121"/>
      <c r="M439" s="93"/>
      <c r="N439" s="110"/>
      <c r="O439" s="111" t="s">
        <v>80</v>
      </c>
      <c r="P439" s="111"/>
      <c r="Q439" s="111"/>
      <c r="R439" s="111">
        <f t="shared" si="93"/>
        <v>15</v>
      </c>
      <c r="S439" s="92"/>
      <c r="T439" s="111" t="s">
        <v>80</v>
      </c>
      <c r="U439" s="117"/>
      <c r="V439" s="113"/>
      <c r="W439" s="117" t="str">
        <f t="shared" si="95"/>
        <v/>
      </c>
      <c r="X439" s="113"/>
      <c r="Y439" s="117" t="str">
        <f t="shared" si="96"/>
        <v/>
      </c>
      <c r="Z439" s="118"/>
      <c r="AA439" s="93"/>
      <c r="AB439" s="93"/>
      <c r="AC439" s="93"/>
    </row>
    <row r="440" spans="1:29" ht="20.100000000000001" customHeight="1" thickBot="1" x14ac:dyDescent="0.35">
      <c r="A440" s="132"/>
      <c r="B440" s="133"/>
      <c r="C440" s="133"/>
      <c r="D440" s="133"/>
      <c r="E440" s="133"/>
      <c r="F440" s="133"/>
      <c r="G440" s="133"/>
      <c r="H440" s="133"/>
      <c r="I440" s="133"/>
      <c r="J440" s="133"/>
      <c r="K440" s="150"/>
      <c r="L440" s="134"/>
      <c r="M440" s="93"/>
      <c r="N440" s="110"/>
      <c r="O440" s="111" t="s">
        <v>81</v>
      </c>
      <c r="P440" s="111"/>
      <c r="Q440" s="111"/>
      <c r="R440" s="111">
        <f t="shared" si="93"/>
        <v>15</v>
      </c>
      <c r="S440" s="92"/>
      <c r="T440" s="111" t="s">
        <v>81</v>
      </c>
      <c r="U440" s="117"/>
      <c r="V440" s="113"/>
      <c r="W440" s="117" t="str">
        <f t="shared" si="95"/>
        <v/>
      </c>
      <c r="X440" s="113"/>
      <c r="Y440" s="117" t="str">
        <f t="shared" si="96"/>
        <v/>
      </c>
      <c r="Z440" s="118"/>
      <c r="AA440" s="93"/>
      <c r="AB440" s="93"/>
      <c r="AC440" s="93"/>
    </row>
    <row r="441" spans="1:29" ht="20.100000000000001" customHeight="1" thickBot="1" x14ac:dyDescent="0.25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136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6"/>
      <c r="AB441" s="136"/>
      <c r="AC441" s="136"/>
    </row>
    <row r="442" spans="1:29" ht="20.100000000000001" customHeight="1" thickBot="1" x14ac:dyDescent="0.55000000000000004">
      <c r="A442" s="537" t="s">
        <v>50</v>
      </c>
      <c r="B442" s="538"/>
      <c r="C442" s="538"/>
      <c r="D442" s="538"/>
      <c r="E442" s="538"/>
      <c r="F442" s="538"/>
      <c r="G442" s="538"/>
      <c r="H442" s="538"/>
      <c r="I442" s="538"/>
      <c r="J442" s="538"/>
      <c r="K442" s="538"/>
      <c r="L442" s="539"/>
      <c r="M442" s="94"/>
      <c r="N442" s="95"/>
      <c r="O442" s="546" t="s">
        <v>51</v>
      </c>
      <c r="P442" s="547"/>
      <c r="Q442" s="547"/>
      <c r="R442" s="548"/>
      <c r="S442" s="96"/>
      <c r="T442" s="546" t="s">
        <v>52</v>
      </c>
      <c r="U442" s="547"/>
      <c r="V442" s="547"/>
      <c r="W442" s="547"/>
      <c r="X442" s="547"/>
      <c r="Y442" s="548"/>
      <c r="Z442" s="97"/>
      <c r="AA442" s="94"/>
      <c r="AB442" s="93"/>
      <c r="AC442" s="93"/>
    </row>
    <row r="443" spans="1:29" ht="20.100000000000001" customHeight="1" thickBot="1" x14ac:dyDescent="0.25">
      <c r="A443" s="437"/>
      <c r="B443" s="438"/>
      <c r="C443" s="540" t="s">
        <v>240</v>
      </c>
      <c r="D443" s="549"/>
      <c r="E443" s="549"/>
      <c r="F443" s="549"/>
      <c r="G443" s="438" t="str">
        <f>$J$1</f>
        <v>February</v>
      </c>
      <c r="H443" s="542">
        <f>$K$1</f>
        <v>2024</v>
      </c>
      <c r="I443" s="549"/>
      <c r="J443" s="438"/>
      <c r="K443" s="439"/>
      <c r="L443" s="440"/>
      <c r="M443" s="102"/>
      <c r="N443" s="103"/>
      <c r="O443" s="104" t="s">
        <v>53</v>
      </c>
      <c r="P443" s="104" t="s">
        <v>54</v>
      </c>
      <c r="Q443" s="104" t="s">
        <v>55</v>
      </c>
      <c r="R443" s="104" t="s">
        <v>56</v>
      </c>
      <c r="S443" s="105"/>
      <c r="T443" s="104" t="s">
        <v>53</v>
      </c>
      <c r="U443" s="104" t="s">
        <v>57</v>
      </c>
      <c r="V443" s="104" t="s">
        <v>9</v>
      </c>
      <c r="W443" s="104" t="s">
        <v>10</v>
      </c>
      <c r="X443" s="104" t="s">
        <v>11</v>
      </c>
      <c r="Y443" s="104" t="s">
        <v>58</v>
      </c>
      <c r="Z443" s="106"/>
      <c r="AA443" s="102"/>
      <c r="AB443" s="93"/>
      <c r="AC443" s="93"/>
    </row>
    <row r="444" spans="1:29" ht="20.100000000000001" customHeight="1" x14ac:dyDescent="0.2">
      <c r="A444" s="98"/>
      <c r="B444" s="85"/>
      <c r="C444" s="85"/>
      <c r="D444" s="107"/>
      <c r="E444" s="107"/>
      <c r="F444" s="107"/>
      <c r="G444" s="107"/>
      <c r="H444" s="107"/>
      <c r="I444" s="85"/>
      <c r="J444" s="108" t="s">
        <v>59</v>
      </c>
      <c r="K444" s="87">
        <f>25000+2000+4000+3000</f>
        <v>34000</v>
      </c>
      <c r="L444" s="109"/>
      <c r="M444" s="93"/>
      <c r="N444" s="110"/>
      <c r="O444" s="111" t="s">
        <v>60</v>
      </c>
      <c r="P444" s="111">
        <v>31</v>
      </c>
      <c r="Q444" s="111">
        <v>0</v>
      </c>
      <c r="R444" s="111">
        <f>15-Q444</f>
        <v>15</v>
      </c>
      <c r="S444" s="112"/>
      <c r="T444" s="111" t="s">
        <v>60</v>
      </c>
      <c r="U444" s="113">
        <v>18000</v>
      </c>
      <c r="V444" s="113"/>
      <c r="W444" s="113">
        <f>V444+U444</f>
        <v>18000</v>
      </c>
      <c r="X444" s="113">
        <v>2000</v>
      </c>
      <c r="Y444" s="113">
        <f>W444-X444</f>
        <v>16000</v>
      </c>
      <c r="Z444" s="106"/>
      <c r="AA444" s="93"/>
      <c r="AB444" s="93"/>
      <c r="AC444" s="93"/>
    </row>
    <row r="445" spans="1:29" ht="20.100000000000001" customHeight="1" thickBot="1" x14ac:dyDescent="0.25">
      <c r="A445" s="98"/>
      <c r="B445" s="85" t="s">
        <v>61</v>
      </c>
      <c r="C445" s="84" t="s">
        <v>105</v>
      </c>
      <c r="D445" s="85"/>
      <c r="E445" s="85"/>
      <c r="F445" s="85"/>
      <c r="G445" s="85"/>
      <c r="H445" s="114"/>
      <c r="I445" s="107"/>
      <c r="J445" s="85"/>
      <c r="K445" s="85"/>
      <c r="L445" s="115"/>
      <c r="M445" s="94"/>
      <c r="N445" s="116"/>
      <c r="O445" s="111" t="s">
        <v>62</v>
      </c>
      <c r="P445" s="111"/>
      <c r="Q445" s="111"/>
      <c r="R445" s="111">
        <f t="shared" ref="R445:R455" si="98">R444-Q445</f>
        <v>15</v>
      </c>
      <c r="S445" s="92"/>
      <c r="T445" s="111" t="s">
        <v>62</v>
      </c>
      <c r="U445" s="117">
        <f>Y444</f>
        <v>16000</v>
      </c>
      <c r="V445" s="113"/>
      <c r="W445" s="117">
        <f t="shared" ref="W445:W455" si="99">IF(U445="","",U445+V445)</f>
        <v>16000</v>
      </c>
      <c r="X445" s="113">
        <v>2000</v>
      </c>
      <c r="Y445" s="117">
        <f t="shared" ref="Y445:Y455" si="100">IF(W445="","",W445-X445)</f>
        <v>14000</v>
      </c>
      <c r="Z445" s="118"/>
      <c r="AA445" s="94"/>
      <c r="AB445" s="93"/>
      <c r="AC445" s="93"/>
    </row>
    <row r="446" spans="1:29" ht="20.100000000000001" customHeight="1" thickBot="1" x14ac:dyDescent="0.25">
      <c r="A446" s="406"/>
      <c r="B446" s="414" t="s">
        <v>63</v>
      </c>
      <c r="C446" s="415"/>
      <c r="D446" s="354"/>
      <c r="E446" s="354"/>
      <c r="F446" s="543" t="s">
        <v>52</v>
      </c>
      <c r="G446" s="544"/>
      <c r="H446" s="354"/>
      <c r="I446" s="543" t="s">
        <v>64</v>
      </c>
      <c r="J446" s="545"/>
      <c r="K446" s="544"/>
      <c r="L446" s="416"/>
      <c r="M446" s="93"/>
      <c r="N446" s="110"/>
      <c r="O446" s="111" t="s">
        <v>65</v>
      </c>
      <c r="P446" s="111"/>
      <c r="Q446" s="111"/>
      <c r="R446" s="111">
        <f t="shared" si="98"/>
        <v>15</v>
      </c>
      <c r="S446" s="92"/>
      <c r="T446" s="111" t="s">
        <v>65</v>
      </c>
      <c r="U446" s="117"/>
      <c r="V446" s="113"/>
      <c r="W446" s="117" t="str">
        <f t="shared" si="99"/>
        <v/>
      </c>
      <c r="X446" s="113"/>
      <c r="Y446" s="117" t="str">
        <f t="shared" si="100"/>
        <v/>
      </c>
      <c r="Z446" s="118"/>
      <c r="AA446" s="93"/>
      <c r="AB446" s="93"/>
      <c r="AC446" s="93"/>
    </row>
    <row r="447" spans="1:29" ht="20.100000000000001" customHeight="1" x14ac:dyDescent="0.2">
      <c r="A447" s="98"/>
      <c r="B447" s="85"/>
      <c r="C447" s="85"/>
      <c r="D447" s="85"/>
      <c r="E447" s="85"/>
      <c r="F447" s="85"/>
      <c r="G447" s="85"/>
      <c r="H447" s="122"/>
      <c r="I447" s="85"/>
      <c r="J447" s="85"/>
      <c r="K447" s="85"/>
      <c r="L447" s="123"/>
      <c r="M447" s="93"/>
      <c r="N447" s="110"/>
      <c r="O447" s="111" t="s">
        <v>66</v>
      </c>
      <c r="P447" s="111"/>
      <c r="Q447" s="111"/>
      <c r="R447" s="111">
        <f t="shared" si="98"/>
        <v>15</v>
      </c>
      <c r="S447" s="92"/>
      <c r="T447" s="111" t="s">
        <v>66</v>
      </c>
      <c r="U447" s="117"/>
      <c r="V447" s="113"/>
      <c r="W447" s="117" t="str">
        <f t="shared" si="99"/>
        <v/>
      </c>
      <c r="X447" s="113"/>
      <c r="Y447" s="117" t="str">
        <f t="shared" si="100"/>
        <v/>
      </c>
      <c r="Z447" s="118"/>
      <c r="AA447" s="93"/>
      <c r="AB447" s="93"/>
      <c r="AC447" s="93"/>
    </row>
    <row r="448" spans="1:29" ht="20.100000000000001" customHeight="1" x14ac:dyDescent="0.2">
      <c r="A448" s="98"/>
      <c r="B448" s="550" t="s">
        <v>51</v>
      </c>
      <c r="C448" s="502"/>
      <c r="D448" s="85"/>
      <c r="E448" s="85"/>
      <c r="F448" s="124" t="s">
        <v>67</v>
      </c>
      <c r="G448" s="12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16000</v>
      </c>
      <c r="H448" s="122"/>
      <c r="I448" s="126">
        <f>IF(C452&gt;=C451,$K$2,C450+C452)</f>
        <v>28</v>
      </c>
      <c r="J448" s="127" t="s">
        <v>68</v>
      </c>
      <c r="K448" s="128">
        <f>K444/$K$2*I448</f>
        <v>34000</v>
      </c>
      <c r="L448" s="129"/>
      <c r="M448" s="93"/>
      <c r="N448" s="110"/>
      <c r="O448" s="111" t="s">
        <v>69</v>
      </c>
      <c r="P448" s="111"/>
      <c r="Q448" s="111"/>
      <c r="R448" s="111">
        <f t="shared" si="98"/>
        <v>15</v>
      </c>
      <c r="S448" s="92"/>
      <c r="T448" s="111" t="s">
        <v>69</v>
      </c>
      <c r="U448" s="117"/>
      <c r="V448" s="113"/>
      <c r="W448" s="117" t="str">
        <f t="shared" si="99"/>
        <v/>
      </c>
      <c r="X448" s="113"/>
      <c r="Y448" s="117" t="str">
        <f t="shared" si="100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130"/>
      <c r="C449" s="130"/>
      <c r="D449" s="85"/>
      <c r="E449" s="85"/>
      <c r="F449" s="124" t="s">
        <v>9</v>
      </c>
      <c r="G449" s="12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122"/>
      <c r="I449" s="126">
        <v>126</v>
      </c>
      <c r="J449" s="127" t="s">
        <v>70</v>
      </c>
      <c r="K449" s="125">
        <f>K444/$K$2/8*I449</f>
        <v>19125</v>
      </c>
      <c r="L449" s="131"/>
      <c r="M449" s="93"/>
      <c r="N449" s="110"/>
      <c r="O449" s="111" t="s">
        <v>47</v>
      </c>
      <c r="P449" s="111"/>
      <c r="Q449" s="111"/>
      <c r="R449" s="111">
        <f t="shared" si="98"/>
        <v>15</v>
      </c>
      <c r="S449" s="92"/>
      <c r="T449" s="111" t="s">
        <v>47</v>
      </c>
      <c r="U449" s="117"/>
      <c r="V449" s="113"/>
      <c r="W449" s="117" t="str">
        <f t="shared" si="99"/>
        <v/>
      </c>
      <c r="X449" s="113"/>
      <c r="Y449" s="117" t="str">
        <f t="shared" si="100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24" t="s">
        <v>54</v>
      </c>
      <c r="C450" s="13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0</v>
      </c>
      <c r="D450" s="85"/>
      <c r="E450" s="85"/>
      <c r="F450" s="124" t="s">
        <v>71</v>
      </c>
      <c r="G450" s="12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16000</v>
      </c>
      <c r="H450" s="122"/>
      <c r="I450" s="532" t="s">
        <v>72</v>
      </c>
      <c r="J450" s="502"/>
      <c r="K450" s="125">
        <f>K448+K449</f>
        <v>53125</v>
      </c>
      <c r="L450" s="131"/>
      <c r="M450" s="93"/>
      <c r="N450" s="110"/>
      <c r="O450" s="111" t="s">
        <v>73</v>
      </c>
      <c r="P450" s="111"/>
      <c r="Q450" s="111"/>
      <c r="R450" s="111">
        <f t="shared" si="98"/>
        <v>15</v>
      </c>
      <c r="S450" s="92"/>
      <c r="T450" s="111" t="s">
        <v>73</v>
      </c>
      <c r="U450" s="117"/>
      <c r="V450" s="113"/>
      <c r="W450" s="117" t="str">
        <f t="shared" si="99"/>
        <v/>
      </c>
      <c r="X450" s="113"/>
      <c r="Y450" s="117" t="str">
        <f t="shared" si="100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55</v>
      </c>
      <c r="C451" s="13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85"/>
      <c r="E451" s="85"/>
      <c r="F451" s="124" t="s">
        <v>11</v>
      </c>
      <c r="G451" s="12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2000</v>
      </c>
      <c r="H451" s="122"/>
      <c r="I451" s="532" t="s">
        <v>74</v>
      </c>
      <c r="J451" s="502"/>
      <c r="K451" s="125">
        <f>G451</f>
        <v>2000</v>
      </c>
      <c r="L451" s="131"/>
      <c r="M451" s="93"/>
      <c r="N451" s="110"/>
      <c r="O451" s="111" t="s">
        <v>75</v>
      </c>
      <c r="P451" s="111"/>
      <c r="Q451" s="111"/>
      <c r="R451" s="111">
        <f t="shared" si="98"/>
        <v>15</v>
      </c>
      <c r="S451" s="92"/>
      <c r="T451" s="111" t="s">
        <v>75</v>
      </c>
      <c r="U451" s="117"/>
      <c r="V451" s="113"/>
      <c r="W451" s="117" t="str">
        <f t="shared" si="99"/>
        <v/>
      </c>
      <c r="X451" s="113"/>
      <c r="Y451" s="117" t="str">
        <f t="shared" si="100"/>
        <v/>
      </c>
      <c r="Z451" s="118"/>
      <c r="AA451" s="93"/>
      <c r="AB451" s="93"/>
      <c r="AC451" s="93"/>
    </row>
    <row r="452" spans="1:29" ht="18.75" customHeight="1" x14ac:dyDescent="0.2">
      <c r="A452" s="406"/>
      <c r="B452" s="427" t="s">
        <v>76</v>
      </c>
      <c r="C452" s="425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15</v>
      </c>
      <c r="D452" s="354"/>
      <c r="E452" s="354"/>
      <c r="F452" s="427" t="s">
        <v>58</v>
      </c>
      <c r="G452" s="428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14000</v>
      </c>
      <c r="H452" s="354"/>
      <c r="I452" s="533" t="s">
        <v>13</v>
      </c>
      <c r="J452" s="534"/>
      <c r="K452" s="431">
        <f>K450-K451</f>
        <v>51125</v>
      </c>
      <c r="L452" s="413"/>
      <c r="M452" s="93"/>
      <c r="N452" s="110"/>
      <c r="O452" s="111" t="s">
        <v>78</v>
      </c>
      <c r="P452" s="111"/>
      <c r="Q452" s="111"/>
      <c r="R452" s="111">
        <f t="shared" si="98"/>
        <v>15</v>
      </c>
      <c r="S452" s="92"/>
      <c r="T452" s="111" t="s">
        <v>78</v>
      </c>
      <c r="U452" s="117"/>
      <c r="V452" s="113"/>
      <c r="W452" s="117" t="str">
        <f t="shared" si="99"/>
        <v/>
      </c>
      <c r="X452" s="113"/>
      <c r="Y452" s="117" t="str">
        <f t="shared" si="100"/>
        <v/>
      </c>
      <c r="Z452" s="118"/>
      <c r="AA452" s="93"/>
      <c r="AB452" s="93"/>
      <c r="AC452" s="93"/>
    </row>
    <row r="453" spans="1:29" ht="20.100000000000001" customHeight="1" x14ac:dyDescent="0.2">
      <c r="A453" s="98"/>
      <c r="B453" s="85"/>
      <c r="C453" s="85"/>
      <c r="D453" s="85"/>
      <c r="E453" s="85"/>
      <c r="F453" s="85"/>
      <c r="G453" s="85"/>
      <c r="H453" s="85"/>
      <c r="I453" s="551"/>
      <c r="J453" s="552"/>
      <c r="K453" s="87"/>
      <c r="L453" s="121"/>
      <c r="M453" s="93"/>
      <c r="N453" s="110"/>
      <c r="O453" s="111" t="s">
        <v>79</v>
      </c>
      <c r="P453" s="111"/>
      <c r="Q453" s="111"/>
      <c r="R453" s="111">
        <f t="shared" si="98"/>
        <v>15</v>
      </c>
      <c r="S453" s="92"/>
      <c r="T453" s="111" t="s">
        <v>79</v>
      </c>
      <c r="U453" s="117"/>
      <c r="V453" s="113"/>
      <c r="W453" s="117" t="str">
        <f t="shared" si="99"/>
        <v/>
      </c>
      <c r="X453" s="113"/>
      <c r="Y453" s="117" t="str">
        <f t="shared" si="100"/>
        <v/>
      </c>
      <c r="Z453" s="118"/>
      <c r="AA453" s="93"/>
      <c r="AB453" s="93"/>
      <c r="AC453" s="93"/>
    </row>
    <row r="454" spans="1:29" ht="20.100000000000001" customHeight="1" x14ac:dyDescent="0.3">
      <c r="A454" s="98"/>
      <c r="B454" s="83"/>
      <c r="C454" s="83"/>
      <c r="D454" s="83"/>
      <c r="E454" s="83"/>
      <c r="F454" s="83"/>
      <c r="G454" s="83"/>
      <c r="H454" s="83"/>
      <c r="I454" s="551"/>
      <c r="J454" s="552"/>
      <c r="K454" s="87"/>
      <c r="L454" s="121"/>
      <c r="M454" s="93"/>
      <c r="N454" s="110"/>
      <c r="O454" s="111" t="s">
        <v>80</v>
      </c>
      <c r="P454" s="111"/>
      <c r="Q454" s="111"/>
      <c r="R454" s="111">
        <f t="shared" si="98"/>
        <v>15</v>
      </c>
      <c r="S454" s="92"/>
      <c r="T454" s="111" t="s">
        <v>80</v>
      </c>
      <c r="U454" s="117"/>
      <c r="V454" s="113"/>
      <c r="W454" s="117" t="str">
        <f t="shared" si="99"/>
        <v/>
      </c>
      <c r="X454" s="113"/>
      <c r="Y454" s="117" t="str">
        <f t="shared" si="100"/>
        <v/>
      </c>
      <c r="Z454" s="118"/>
      <c r="AA454" s="93"/>
      <c r="AB454" s="93"/>
      <c r="AC454" s="93"/>
    </row>
    <row r="455" spans="1:29" ht="20.100000000000001" customHeight="1" thickBot="1" x14ac:dyDescent="0.35">
      <c r="A455" s="132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4"/>
      <c r="M455" s="93"/>
      <c r="N455" s="110"/>
      <c r="O455" s="111" t="s">
        <v>81</v>
      </c>
      <c r="P455" s="111"/>
      <c r="Q455" s="111"/>
      <c r="R455" s="111">
        <f t="shared" si="98"/>
        <v>15</v>
      </c>
      <c r="S455" s="92"/>
      <c r="T455" s="111" t="s">
        <v>81</v>
      </c>
      <c r="U455" s="117"/>
      <c r="V455" s="113"/>
      <c r="W455" s="117" t="str">
        <f t="shared" si="99"/>
        <v/>
      </c>
      <c r="X455" s="113"/>
      <c r="Y455" s="117" t="str">
        <f t="shared" si="100"/>
        <v/>
      </c>
      <c r="Z455" s="118"/>
      <c r="AA455" s="93"/>
      <c r="AB455" s="93"/>
      <c r="AC455" s="93"/>
    </row>
    <row r="456" spans="1:29" ht="20.100000000000001" customHeight="1" thickBot="1" x14ac:dyDescent="0.25">
      <c r="A456" s="354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136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6"/>
      <c r="AB456" s="136"/>
      <c r="AC456" s="136"/>
    </row>
    <row r="457" spans="1:29" ht="20.100000000000001" customHeight="1" thickBot="1" x14ac:dyDescent="0.55000000000000004">
      <c r="A457" s="537" t="s">
        <v>50</v>
      </c>
      <c r="B457" s="538"/>
      <c r="C457" s="538"/>
      <c r="D457" s="538"/>
      <c r="E457" s="538"/>
      <c r="F457" s="538"/>
      <c r="G457" s="538"/>
      <c r="H457" s="538"/>
      <c r="I457" s="538"/>
      <c r="J457" s="538"/>
      <c r="K457" s="538"/>
      <c r="L457" s="539"/>
      <c r="M457" s="94"/>
      <c r="N457" s="95"/>
      <c r="O457" s="546" t="s">
        <v>51</v>
      </c>
      <c r="P457" s="547"/>
      <c r="Q457" s="547"/>
      <c r="R457" s="548"/>
      <c r="S457" s="96"/>
      <c r="T457" s="546" t="s">
        <v>52</v>
      </c>
      <c r="U457" s="547"/>
      <c r="V457" s="547"/>
      <c r="W457" s="547"/>
      <c r="X457" s="547"/>
      <c r="Y457" s="548"/>
      <c r="Z457" s="97"/>
      <c r="AA457" s="94"/>
      <c r="AB457" s="93"/>
      <c r="AC457" s="93"/>
    </row>
    <row r="458" spans="1:29" ht="20.100000000000001" customHeight="1" thickBot="1" x14ac:dyDescent="0.25">
      <c r="A458" s="437"/>
      <c r="B458" s="438"/>
      <c r="C458" s="540" t="s">
        <v>240</v>
      </c>
      <c r="D458" s="549"/>
      <c r="E458" s="549"/>
      <c r="F458" s="549"/>
      <c r="G458" s="438" t="str">
        <f>$J$1</f>
        <v>February</v>
      </c>
      <c r="H458" s="542">
        <f>$K$1</f>
        <v>2024</v>
      </c>
      <c r="I458" s="549"/>
      <c r="J458" s="438"/>
      <c r="K458" s="439"/>
      <c r="L458" s="440"/>
      <c r="M458" s="102"/>
      <c r="N458" s="103"/>
      <c r="O458" s="104" t="s">
        <v>53</v>
      </c>
      <c r="P458" s="104" t="s">
        <v>54</v>
      </c>
      <c r="Q458" s="104" t="s">
        <v>55</v>
      </c>
      <c r="R458" s="104" t="s">
        <v>56</v>
      </c>
      <c r="S458" s="105"/>
      <c r="T458" s="104" t="s">
        <v>53</v>
      </c>
      <c r="U458" s="104" t="s">
        <v>57</v>
      </c>
      <c r="V458" s="104" t="s">
        <v>9</v>
      </c>
      <c r="W458" s="104" t="s">
        <v>10</v>
      </c>
      <c r="X458" s="104" t="s">
        <v>11</v>
      </c>
      <c r="Y458" s="104" t="s">
        <v>58</v>
      </c>
      <c r="Z458" s="106"/>
      <c r="AA458" s="102"/>
      <c r="AB458" s="93"/>
      <c r="AC458" s="93"/>
    </row>
    <row r="459" spans="1:29" ht="20.100000000000001" customHeight="1" x14ac:dyDescent="0.2">
      <c r="A459" s="98"/>
      <c r="B459" s="85"/>
      <c r="C459" s="85"/>
      <c r="D459" s="107"/>
      <c r="E459" s="107"/>
      <c r="F459" s="107"/>
      <c r="G459" s="107"/>
      <c r="H459" s="107"/>
      <c r="I459" s="85"/>
      <c r="J459" s="108" t="s">
        <v>59</v>
      </c>
      <c r="K459" s="87">
        <v>45000</v>
      </c>
      <c r="L459" s="109"/>
      <c r="M459" s="93"/>
      <c r="N459" s="110"/>
      <c r="O459" s="111" t="s">
        <v>60</v>
      </c>
      <c r="P459" s="111">
        <v>31</v>
      </c>
      <c r="Q459" s="111">
        <v>0</v>
      </c>
      <c r="R459" s="111">
        <v>0</v>
      </c>
      <c r="S459" s="112"/>
      <c r="T459" s="111" t="s">
        <v>60</v>
      </c>
      <c r="U459" s="113"/>
      <c r="V459" s="113"/>
      <c r="W459" s="113">
        <f>V459+U459</f>
        <v>0</v>
      </c>
      <c r="X459" s="113"/>
      <c r="Y459" s="113">
        <f>W459-X459</f>
        <v>0</v>
      </c>
      <c r="Z459" s="106"/>
      <c r="AA459" s="93"/>
      <c r="AB459" s="93"/>
      <c r="AC459" s="93"/>
    </row>
    <row r="460" spans="1:29" ht="20.100000000000001" customHeight="1" thickBot="1" x14ac:dyDescent="0.25">
      <c r="A460" s="98"/>
      <c r="B460" s="85" t="s">
        <v>61</v>
      </c>
      <c r="C460" s="84" t="s">
        <v>234</v>
      </c>
      <c r="D460" s="85"/>
      <c r="E460" s="85"/>
      <c r="F460" s="85"/>
      <c r="G460" s="85"/>
      <c r="H460" s="114"/>
      <c r="I460" s="107"/>
      <c r="J460" s="85"/>
      <c r="K460" s="85"/>
      <c r="L460" s="115"/>
      <c r="M460" s="94"/>
      <c r="N460" s="116"/>
      <c r="O460" s="111" t="s">
        <v>62</v>
      </c>
      <c r="P460" s="111"/>
      <c r="Q460" s="111"/>
      <c r="R460" s="111">
        <v>0</v>
      </c>
      <c r="S460" s="92"/>
      <c r="T460" s="111" t="s">
        <v>62</v>
      </c>
      <c r="U460" s="117">
        <f>IF($J$1="January","",Y459)</f>
        <v>0</v>
      </c>
      <c r="V460" s="113"/>
      <c r="W460" s="117">
        <f t="shared" ref="W460:W470" si="101">IF(U460="","",U460+V460)</f>
        <v>0</v>
      </c>
      <c r="X460" s="113"/>
      <c r="Y460" s="117">
        <f t="shared" ref="Y460:Y470" si="102">IF(W460="","",W460-X460)</f>
        <v>0</v>
      </c>
      <c r="Z460" s="118"/>
      <c r="AA460" s="94"/>
      <c r="AB460" s="93"/>
      <c r="AC460" s="93"/>
    </row>
    <row r="461" spans="1:29" ht="20.100000000000001" customHeight="1" thickBot="1" x14ac:dyDescent="0.25">
      <c r="A461" s="406"/>
      <c r="B461" s="414" t="s">
        <v>63</v>
      </c>
      <c r="C461" s="415"/>
      <c r="D461" s="354"/>
      <c r="E461" s="354"/>
      <c r="F461" s="543" t="s">
        <v>52</v>
      </c>
      <c r="G461" s="544"/>
      <c r="H461" s="354"/>
      <c r="I461" s="543" t="s">
        <v>64</v>
      </c>
      <c r="J461" s="545"/>
      <c r="K461" s="544"/>
      <c r="L461" s="416"/>
      <c r="M461" s="93"/>
      <c r="N461" s="110"/>
      <c r="O461" s="111" t="s">
        <v>65</v>
      </c>
      <c r="P461" s="111"/>
      <c r="Q461" s="111"/>
      <c r="R461" s="111">
        <v>0</v>
      </c>
      <c r="S461" s="92"/>
      <c r="T461" s="111" t="s">
        <v>65</v>
      </c>
      <c r="U461" s="117" t="str">
        <f>IF($J$1="February","",Y460)</f>
        <v/>
      </c>
      <c r="V461" s="113"/>
      <c r="W461" s="117" t="str">
        <f t="shared" si="101"/>
        <v/>
      </c>
      <c r="X461" s="113"/>
      <c r="Y461" s="117" t="str">
        <f t="shared" si="102"/>
        <v/>
      </c>
      <c r="Z461" s="118"/>
      <c r="AA461" s="93"/>
      <c r="AB461" s="93"/>
      <c r="AC461" s="93"/>
    </row>
    <row r="462" spans="1:29" ht="20.100000000000001" customHeight="1" x14ac:dyDescent="0.2">
      <c r="A462" s="98"/>
      <c r="B462" s="85"/>
      <c r="C462" s="85"/>
      <c r="D462" s="85"/>
      <c r="E462" s="85"/>
      <c r="F462" s="85"/>
      <c r="G462" s="85"/>
      <c r="H462" s="122"/>
      <c r="I462" s="85"/>
      <c r="J462" s="85"/>
      <c r="K462" s="85"/>
      <c r="L462" s="123"/>
      <c r="M462" s="93"/>
      <c r="N462" s="110"/>
      <c r="O462" s="111" t="s">
        <v>66</v>
      </c>
      <c r="P462" s="111"/>
      <c r="Q462" s="111"/>
      <c r="R462" s="111">
        <v>0</v>
      </c>
      <c r="S462" s="92"/>
      <c r="T462" s="111" t="s">
        <v>66</v>
      </c>
      <c r="U462" s="117" t="str">
        <f>IF($J$1="March","",Y461)</f>
        <v/>
      </c>
      <c r="V462" s="113"/>
      <c r="W462" s="117" t="str">
        <f t="shared" si="101"/>
        <v/>
      </c>
      <c r="X462" s="113"/>
      <c r="Y462" s="117" t="str">
        <f t="shared" si="102"/>
        <v/>
      </c>
      <c r="Z462" s="118"/>
      <c r="AA462" s="93"/>
      <c r="AB462" s="93"/>
      <c r="AC462" s="93"/>
    </row>
    <row r="463" spans="1:29" ht="20.100000000000001" customHeight="1" x14ac:dyDescent="0.2">
      <c r="A463" s="98"/>
      <c r="B463" s="550" t="s">
        <v>51</v>
      </c>
      <c r="C463" s="502"/>
      <c r="D463" s="85"/>
      <c r="E463" s="85"/>
      <c r="F463" s="124" t="s">
        <v>67</v>
      </c>
      <c r="G463" s="12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122"/>
      <c r="I463" s="420">
        <f>IF(C467&gt;0,$K$2,C465)</f>
        <v>0</v>
      </c>
      <c r="J463" s="127" t="s">
        <v>68</v>
      </c>
      <c r="K463" s="128">
        <f>K459/$K$2*I463</f>
        <v>0</v>
      </c>
      <c r="L463" s="129"/>
      <c r="M463" s="93"/>
      <c r="N463" s="110"/>
      <c r="O463" s="111" t="s">
        <v>69</v>
      </c>
      <c r="P463" s="111"/>
      <c r="Q463" s="111"/>
      <c r="R463" s="111">
        <v>0</v>
      </c>
      <c r="S463" s="92"/>
      <c r="T463" s="111" t="s">
        <v>69</v>
      </c>
      <c r="U463" s="117" t="str">
        <f>IF($J$1="April","",Y462)</f>
        <v/>
      </c>
      <c r="V463" s="113"/>
      <c r="W463" s="117" t="str">
        <f t="shared" si="101"/>
        <v/>
      </c>
      <c r="X463" s="113"/>
      <c r="Y463" s="117" t="str">
        <f t="shared" si="102"/>
        <v/>
      </c>
      <c r="Z463" s="118"/>
      <c r="AA463" s="93"/>
      <c r="AB463" s="93"/>
      <c r="AC463" s="93"/>
    </row>
    <row r="464" spans="1:29" ht="20.100000000000001" customHeight="1" x14ac:dyDescent="0.2">
      <c r="A464" s="98"/>
      <c r="B464" s="130"/>
      <c r="C464" s="130"/>
      <c r="D464" s="85"/>
      <c r="E464" s="85"/>
      <c r="F464" s="124" t="s">
        <v>9</v>
      </c>
      <c r="G464" s="12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22"/>
      <c r="I464" s="126">
        <v>32</v>
      </c>
      <c r="J464" s="127" t="s">
        <v>70</v>
      </c>
      <c r="K464" s="125">
        <f>K459/$K$2/8*I464</f>
        <v>6428.5714285714284</v>
      </c>
      <c r="L464" s="131"/>
      <c r="M464" s="93"/>
      <c r="N464" s="110"/>
      <c r="O464" s="111" t="s">
        <v>47</v>
      </c>
      <c r="P464" s="111"/>
      <c r="Q464" s="111"/>
      <c r="R464" s="111">
        <v>0</v>
      </c>
      <c r="S464" s="92"/>
      <c r="T464" s="111" t="s">
        <v>47</v>
      </c>
      <c r="U464" s="117" t="str">
        <f>IF($J$1="May","",Y463)</f>
        <v/>
      </c>
      <c r="V464" s="113"/>
      <c r="W464" s="117" t="str">
        <f t="shared" si="101"/>
        <v/>
      </c>
      <c r="X464" s="113"/>
      <c r="Y464" s="117" t="str">
        <f t="shared" si="102"/>
        <v/>
      </c>
      <c r="Z464" s="118"/>
      <c r="AA464" s="93"/>
      <c r="AB464" s="93"/>
      <c r="AC464" s="93"/>
    </row>
    <row r="465" spans="1:29" ht="20.100000000000001" customHeight="1" x14ac:dyDescent="0.2">
      <c r="A465" s="98"/>
      <c r="B465" s="124" t="s">
        <v>54</v>
      </c>
      <c r="C465" s="13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0</v>
      </c>
      <c r="D465" s="85"/>
      <c r="E465" s="85"/>
      <c r="F465" s="124" t="s">
        <v>71</v>
      </c>
      <c r="G465" s="125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122"/>
      <c r="I465" s="532" t="s">
        <v>72</v>
      </c>
      <c r="J465" s="502"/>
      <c r="K465" s="125">
        <f>K463+K464</f>
        <v>6428.5714285714284</v>
      </c>
      <c r="L465" s="131"/>
      <c r="M465" s="93"/>
      <c r="N465" s="110"/>
      <c r="O465" s="111" t="s">
        <v>73</v>
      </c>
      <c r="P465" s="111"/>
      <c r="Q465" s="111"/>
      <c r="R465" s="111">
        <v>0</v>
      </c>
      <c r="S465" s="92"/>
      <c r="T465" s="111" t="s">
        <v>73</v>
      </c>
      <c r="U465" s="117" t="str">
        <f>IF($J$1="June","",Y464)</f>
        <v/>
      </c>
      <c r="V465" s="113"/>
      <c r="W465" s="117" t="str">
        <f t="shared" si="101"/>
        <v/>
      </c>
      <c r="X465" s="113"/>
      <c r="Y465" s="117" t="str">
        <f t="shared" si="102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55</v>
      </c>
      <c r="C466" s="13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85"/>
      <c r="E466" s="85"/>
      <c r="F466" s="124" t="s">
        <v>11</v>
      </c>
      <c r="G466" s="12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122"/>
      <c r="I466" s="532" t="s">
        <v>74</v>
      </c>
      <c r="J466" s="502"/>
      <c r="K466" s="125">
        <f>G466</f>
        <v>0</v>
      </c>
      <c r="L466" s="131"/>
      <c r="M466" s="93"/>
      <c r="N466" s="110"/>
      <c r="O466" s="111" t="s">
        <v>75</v>
      </c>
      <c r="P466" s="111"/>
      <c r="Q466" s="111"/>
      <c r="R466" s="111">
        <v>0</v>
      </c>
      <c r="S466" s="92"/>
      <c r="T466" s="111" t="s">
        <v>75</v>
      </c>
      <c r="U466" s="117" t="str">
        <f>IF($J$1="July","",Y465)</f>
        <v/>
      </c>
      <c r="V466" s="113"/>
      <c r="W466" s="117" t="str">
        <f t="shared" si="101"/>
        <v/>
      </c>
      <c r="X466" s="113"/>
      <c r="Y466" s="117" t="str">
        <f t="shared" si="102"/>
        <v/>
      </c>
      <c r="Z466" s="118"/>
      <c r="AA466" s="93"/>
      <c r="AB466" s="93"/>
      <c r="AC466" s="93"/>
    </row>
    <row r="467" spans="1:29" ht="18.75" customHeight="1" x14ac:dyDescent="0.2">
      <c r="A467" s="406"/>
      <c r="B467" s="427" t="s">
        <v>76</v>
      </c>
      <c r="C467" s="425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354"/>
      <c r="E467" s="354"/>
      <c r="F467" s="427" t="s">
        <v>58</v>
      </c>
      <c r="G467" s="428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354"/>
      <c r="I467" s="533" t="s">
        <v>13</v>
      </c>
      <c r="J467" s="534"/>
      <c r="K467" s="431">
        <f>K465-K466</f>
        <v>6428.5714285714284</v>
      </c>
      <c r="L467" s="413"/>
      <c r="M467" s="93"/>
      <c r="N467" s="110"/>
      <c r="O467" s="111" t="s">
        <v>78</v>
      </c>
      <c r="P467" s="111"/>
      <c r="Q467" s="111"/>
      <c r="R467" s="111">
        <v>0</v>
      </c>
      <c r="S467" s="92"/>
      <c r="T467" s="111" t="s">
        <v>78</v>
      </c>
      <c r="U467" s="117" t="str">
        <f>Y466</f>
        <v/>
      </c>
      <c r="V467" s="113"/>
      <c r="W467" s="117" t="str">
        <f t="shared" si="101"/>
        <v/>
      </c>
      <c r="X467" s="113"/>
      <c r="Y467" s="117" t="str">
        <f t="shared" si="102"/>
        <v/>
      </c>
      <c r="Z467" s="118"/>
      <c r="AA467" s="93"/>
      <c r="AB467" s="93"/>
      <c r="AC467" s="93"/>
    </row>
    <row r="468" spans="1:29" ht="20.100000000000001" customHeight="1" x14ac:dyDescent="0.2">
      <c r="A468" s="98"/>
      <c r="B468" s="85"/>
      <c r="C468" s="85"/>
      <c r="D468" s="85"/>
      <c r="E468" s="85"/>
      <c r="F468" s="85"/>
      <c r="G468" s="85"/>
      <c r="H468" s="85"/>
      <c r="I468" s="551"/>
      <c r="J468" s="552"/>
      <c r="K468" s="87"/>
      <c r="L468" s="121"/>
      <c r="M468" s="93"/>
      <c r="N468" s="110"/>
      <c r="O468" s="111" t="s">
        <v>79</v>
      </c>
      <c r="P468" s="111"/>
      <c r="Q468" s="111"/>
      <c r="R468" s="111">
        <v>0</v>
      </c>
      <c r="S468" s="92"/>
      <c r="T468" s="111" t="s">
        <v>79</v>
      </c>
      <c r="U468" s="117" t="str">
        <f t="shared" ref="U468:U469" si="103">Y467</f>
        <v/>
      </c>
      <c r="V468" s="113"/>
      <c r="W468" s="117" t="str">
        <f t="shared" si="101"/>
        <v/>
      </c>
      <c r="X468" s="113"/>
      <c r="Y468" s="117" t="str">
        <f t="shared" si="102"/>
        <v/>
      </c>
      <c r="Z468" s="118"/>
      <c r="AA468" s="93"/>
      <c r="AB468" s="93"/>
      <c r="AC468" s="93"/>
    </row>
    <row r="469" spans="1:29" ht="20.100000000000001" customHeight="1" x14ac:dyDescent="0.3">
      <c r="A469" s="98"/>
      <c r="B469" s="83"/>
      <c r="C469" s="83"/>
      <c r="D469" s="83"/>
      <c r="E469" s="83"/>
      <c r="F469" s="83"/>
      <c r="G469" s="83"/>
      <c r="H469" s="83"/>
      <c r="I469" s="551"/>
      <c r="J469" s="552"/>
      <c r="K469" s="87"/>
      <c r="L469" s="121"/>
      <c r="M469" s="93"/>
      <c r="N469" s="110"/>
      <c r="O469" s="111" t="s">
        <v>80</v>
      </c>
      <c r="P469" s="111"/>
      <c r="Q469" s="111"/>
      <c r="R469" s="111" t="str">
        <f t="shared" ref="R469:R470" si="104">IF(Q469="","",R468-Q469)</f>
        <v/>
      </c>
      <c r="S469" s="92"/>
      <c r="T469" s="111" t="s">
        <v>80</v>
      </c>
      <c r="U469" s="117" t="str">
        <f t="shared" si="103"/>
        <v/>
      </c>
      <c r="V469" s="113"/>
      <c r="W469" s="117" t="str">
        <f t="shared" si="101"/>
        <v/>
      </c>
      <c r="X469" s="113"/>
      <c r="Y469" s="117" t="str">
        <f t="shared" si="102"/>
        <v/>
      </c>
      <c r="Z469" s="118"/>
      <c r="AA469" s="93"/>
      <c r="AB469" s="93"/>
      <c r="AC469" s="93"/>
    </row>
    <row r="470" spans="1:29" ht="20.100000000000001" customHeight="1" thickBot="1" x14ac:dyDescent="0.35">
      <c r="A470" s="132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4"/>
      <c r="M470" s="93"/>
      <c r="N470" s="110"/>
      <c r="O470" s="111" t="s">
        <v>81</v>
      </c>
      <c r="P470" s="111"/>
      <c r="Q470" s="111"/>
      <c r="R470" s="111" t="str">
        <f t="shared" si="104"/>
        <v/>
      </c>
      <c r="S470" s="92"/>
      <c r="T470" s="111" t="s">
        <v>81</v>
      </c>
      <c r="U470" s="117" t="str">
        <f>Y469</f>
        <v/>
      </c>
      <c r="V470" s="113"/>
      <c r="W470" s="117" t="str">
        <f t="shared" si="101"/>
        <v/>
      </c>
      <c r="X470" s="113"/>
      <c r="Y470" s="117" t="str">
        <f t="shared" si="102"/>
        <v/>
      </c>
      <c r="Z470" s="118"/>
      <c r="AA470" s="93"/>
      <c r="AB470" s="93"/>
      <c r="AC470" s="93"/>
    </row>
    <row r="471" spans="1:29" ht="20.100000000000001" customHeight="1" thickBot="1" x14ac:dyDescent="0.25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136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6"/>
      <c r="AB471" s="136"/>
      <c r="AC471" s="136"/>
    </row>
    <row r="472" spans="1:29" ht="20.100000000000001" customHeight="1" thickBot="1" x14ac:dyDescent="0.55000000000000004">
      <c r="A472" s="537" t="s">
        <v>50</v>
      </c>
      <c r="B472" s="538"/>
      <c r="C472" s="538"/>
      <c r="D472" s="538"/>
      <c r="E472" s="538"/>
      <c r="F472" s="538"/>
      <c r="G472" s="538"/>
      <c r="H472" s="538"/>
      <c r="I472" s="538"/>
      <c r="J472" s="538"/>
      <c r="K472" s="538"/>
      <c r="L472" s="539"/>
      <c r="M472" s="94"/>
      <c r="N472" s="95"/>
      <c r="O472" s="546" t="s">
        <v>51</v>
      </c>
      <c r="P472" s="547"/>
      <c r="Q472" s="547"/>
      <c r="R472" s="548"/>
      <c r="S472" s="96"/>
      <c r="T472" s="546" t="s">
        <v>52</v>
      </c>
      <c r="U472" s="547"/>
      <c r="V472" s="547"/>
      <c r="W472" s="547"/>
      <c r="X472" s="547"/>
      <c r="Y472" s="548"/>
      <c r="Z472" s="97"/>
      <c r="AA472" s="93"/>
      <c r="AB472" s="93"/>
      <c r="AC472" s="93"/>
    </row>
    <row r="473" spans="1:29" ht="20.100000000000001" customHeight="1" thickBot="1" x14ac:dyDescent="0.25">
      <c r="A473" s="437"/>
      <c r="B473" s="438"/>
      <c r="C473" s="540" t="s">
        <v>240</v>
      </c>
      <c r="D473" s="549"/>
      <c r="E473" s="549"/>
      <c r="F473" s="549"/>
      <c r="G473" s="438" t="str">
        <f>$J$1</f>
        <v>February</v>
      </c>
      <c r="H473" s="542">
        <f>$K$1</f>
        <v>2024</v>
      </c>
      <c r="I473" s="549"/>
      <c r="J473" s="438"/>
      <c r="K473" s="439"/>
      <c r="L473" s="440"/>
      <c r="M473" s="102"/>
      <c r="N473" s="103"/>
      <c r="O473" s="104" t="s">
        <v>53</v>
      </c>
      <c r="P473" s="104" t="s">
        <v>54</v>
      </c>
      <c r="Q473" s="104" t="s">
        <v>55</v>
      </c>
      <c r="R473" s="104" t="s">
        <v>56</v>
      </c>
      <c r="S473" s="105"/>
      <c r="T473" s="104" t="s">
        <v>53</v>
      </c>
      <c r="U473" s="104" t="s">
        <v>57</v>
      </c>
      <c r="V473" s="104" t="s">
        <v>9</v>
      </c>
      <c r="W473" s="104" t="s">
        <v>10</v>
      </c>
      <c r="X473" s="104" t="s">
        <v>11</v>
      </c>
      <c r="Y473" s="104" t="s">
        <v>58</v>
      </c>
      <c r="Z473" s="106"/>
      <c r="AA473" s="93"/>
      <c r="AB473" s="93"/>
      <c r="AC473" s="93"/>
    </row>
    <row r="474" spans="1:29" ht="20.100000000000001" customHeight="1" x14ac:dyDescent="0.2">
      <c r="A474" s="98"/>
      <c r="B474" s="85"/>
      <c r="C474" s="85"/>
      <c r="D474" s="107"/>
      <c r="E474" s="107"/>
      <c r="F474" s="107"/>
      <c r="G474" s="107"/>
      <c r="H474" s="107"/>
      <c r="I474" s="85"/>
      <c r="J474" s="108" t="s">
        <v>59</v>
      </c>
      <c r="K474" s="87">
        <f>20000+2500+2000+2000+3500</f>
        <v>30000</v>
      </c>
      <c r="L474" s="109"/>
      <c r="M474" s="93"/>
      <c r="N474" s="110"/>
      <c r="O474" s="111" t="s">
        <v>60</v>
      </c>
      <c r="P474" s="111">
        <v>22</v>
      </c>
      <c r="Q474" s="111">
        <v>9</v>
      </c>
      <c r="R474" s="111">
        <f>15-Q474</f>
        <v>6</v>
      </c>
      <c r="S474" s="112"/>
      <c r="T474" s="111" t="s">
        <v>60</v>
      </c>
      <c r="U474" s="113"/>
      <c r="V474" s="113"/>
      <c r="W474" s="113">
        <f>V474+U474</f>
        <v>0</v>
      </c>
      <c r="X474" s="113"/>
      <c r="Y474" s="113">
        <f>W474-X474</f>
        <v>0</v>
      </c>
      <c r="Z474" s="106"/>
      <c r="AA474" s="93"/>
      <c r="AB474" s="93"/>
      <c r="AC474" s="93"/>
    </row>
    <row r="475" spans="1:29" ht="20.100000000000001" customHeight="1" thickBot="1" x14ac:dyDescent="0.25">
      <c r="A475" s="98"/>
      <c r="B475" s="85" t="s">
        <v>61</v>
      </c>
      <c r="C475" s="84" t="s">
        <v>106</v>
      </c>
      <c r="D475" s="85"/>
      <c r="E475" s="85"/>
      <c r="F475" s="85"/>
      <c r="G475" s="85"/>
      <c r="H475" s="114"/>
      <c r="I475" s="107"/>
      <c r="J475" s="85"/>
      <c r="K475" s="85"/>
      <c r="L475" s="115"/>
      <c r="M475" s="94"/>
      <c r="N475" s="116"/>
      <c r="O475" s="111" t="s">
        <v>62</v>
      </c>
      <c r="P475" s="111"/>
      <c r="Q475" s="111"/>
      <c r="R475" s="111">
        <f t="shared" ref="R475:R485" si="105">R474-Q475</f>
        <v>6</v>
      </c>
      <c r="S475" s="92"/>
      <c r="T475" s="111" t="s">
        <v>62</v>
      </c>
      <c r="U475" s="117">
        <f>IF($J$1="January","",Y474)</f>
        <v>0</v>
      </c>
      <c r="V475" s="113"/>
      <c r="W475" s="117">
        <f t="shared" ref="W475:W485" si="106">IF(U475="","",U475+V475)</f>
        <v>0</v>
      </c>
      <c r="X475" s="113"/>
      <c r="Y475" s="117">
        <f t="shared" ref="Y475:Y485" si="107">IF(W475="","",W475-X475)</f>
        <v>0</v>
      </c>
      <c r="Z475" s="118"/>
      <c r="AA475" s="93"/>
      <c r="AB475" s="93"/>
      <c r="AC475" s="93"/>
    </row>
    <row r="476" spans="1:29" ht="20.100000000000001" customHeight="1" thickBot="1" x14ac:dyDescent="0.25">
      <c r="A476" s="406"/>
      <c r="B476" s="414"/>
      <c r="C476" s="415"/>
      <c r="D476" s="354"/>
      <c r="E476" s="354"/>
      <c r="F476" s="543" t="s">
        <v>52</v>
      </c>
      <c r="G476" s="544"/>
      <c r="H476" s="354"/>
      <c r="I476" s="543" t="s">
        <v>64</v>
      </c>
      <c r="J476" s="545"/>
      <c r="K476" s="544"/>
      <c r="L476" s="416"/>
      <c r="M476" s="93"/>
      <c r="N476" s="110"/>
      <c r="O476" s="111" t="s">
        <v>65</v>
      </c>
      <c r="P476" s="111"/>
      <c r="Q476" s="111"/>
      <c r="R476" s="111">
        <f t="shared" si="105"/>
        <v>6</v>
      </c>
      <c r="S476" s="92"/>
      <c r="T476" s="111" t="s">
        <v>65</v>
      </c>
      <c r="U476" s="117" t="str">
        <f>IF($J$1="February","",Y475)</f>
        <v/>
      </c>
      <c r="V476" s="113"/>
      <c r="W476" s="117" t="str">
        <f t="shared" si="106"/>
        <v/>
      </c>
      <c r="X476" s="113"/>
      <c r="Y476" s="117" t="str">
        <f t="shared" si="107"/>
        <v/>
      </c>
      <c r="Z476" s="118"/>
      <c r="AA476" s="93"/>
      <c r="AB476" s="93"/>
      <c r="AC476" s="93"/>
    </row>
    <row r="477" spans="1:29" ht="20.100000000000001" customHeight="1" x14ac:dyDescent="0.2">
      <c r="A477" s="98"/>
      <c r="B477" s="85"/>
      <c r="C477" s="85"/>
      <c r="D477" s="85"/>
      <c r="E477" s="85"/>
      <c r="F477" s="85"/>
      <c r="G477" s="85"/>
      <c r="H477" s="122"/>
      <c r="I477" s="85"/>
      <c r="J477" s="85"/>
      <c r="K477" s="85"/>
      <c r="L477" s="123"/>
      <c r="M477" s="93"/>
      <c r="N477" s="110"/>
      <c r="O477" s="111" t="s">
        <v>66</v>
      </c>
      <c r="P477" s="111"/>
      <c r="Q477" s="111"/>
      <c r="R477" s="111">
        <f t="shared" si="105"/>
        <v>6</v>
      </c>
      <c r="S477" s="92"/>
      <c r="T477" s="111" t="s">
        <v>66</v>
      </c>
      <c r="U477" s="117" t="str">
        <f>IF($J$1="March","",Y476)</f>
        <v/>
      </c>
      <c r="V477" s="113"/>
      <c r="W477" s="117" t="str">
        <f t="shared" si="106"/>
        <v/>
      </c>
      <c r="X477" s="113"/>
      <c r="Y477" s="117" t="str">
        <f t="shared" si="107"/>
        <v/>
      </c>
      <c r="Z477" s="118"/>
      <c r="AA477" s="93"/>
      <c r="AB477" s="93"/>
      <c r="AC477" s="93"/>
    </row>
    <row r="478" spans="1:29" ht="20.100000000000001" customHeight="1" x14ac:dyDescent="0.2">
      <c r="A478" s="98"/>
      <c r="B478" s="550" t="s">
        <v>51</v>
      </c>
      <c r="C478" s="502"/>
      <c r="D478" s="85"/>
      <c r="E478" s="85"/>
      <c r="F478" s="124" t="s">
        <v>67</v>
      </c>
      <c r="G478" s="12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122"/>
      <c r="I478" s="420">
        <f>IF(C482&gt;0,$K$2,C480)</f>
        <v>28</v>
      </c>
      <c r="J478" s="127" t="s">
        <v>68</v>
      </c>
      <c r="K478" s="128">
        <f>K474/$K$2*I478</f>
        <v>29999.999999999996</v>
      </c>
      <c r="L478" s="129"/>
      <c r="M478" s="93"/>
      <c r="N478" s="110"/>
      <c r="O478" s="111" t="s">
        <v>69</v>
      </c>
      <c r="P478" s="111"/>
      <c r="Q478" s="111"/>
      <c r="R478" s="111">
        <f t="shared" si="105"/>
        <v>6</v>
      </c>
      <c r="S478" s="92"/>
      <c r="T478" s="111" t="s">
        <v>69</v>
      </c>
      <c r="U478" s="117" t="str">
        <f>IF($J$1="April","",Y477)</f>
        <v/>
      </c>
      <c r="V478" s="113"/>
      <c r="W478" s="117" t="str">
        <f t="shared" si="106"/>
        <v/>
      </c>
      <c r="X478" s="113"/>
      <c r="Y478" s="117" t="str">
        <f t="shared" si="107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130"/>
      <c r="C479" s="130"/>
      <c r="D479" s="85"/>
      <c r="E479" s="85"/>
      <c r="F479" s="124" t="s">
        <v>9</v>
      </c>
      <c r="G479" s="12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22"/>
      <c r="I479" s="126">
        <v>11</v>
      </c>
      <c r="J479" s="127" t="s">
        <v>70</v>
      </c>
      <c r="K479" s="125">
        <f>K474/$K$2/8*I479</f>
        <v>1473.2142857142856</v>
      </c>
      <c r="L479" s="131"/>
      <c r="M479" s="93"/>
      <c r="N479" s="110"/>
      <c r="O479" s="111" t="s">
        <v>47</v>
      </c>
      <c r="P479" s="111"/>
      <c r="Q479" s="111"/>
      <c r="R479" s="111">
        <f t="shared" si="105"/>
        <v>6</v>
      </c>
      <c r="S479" s="92"/>
      <c r="T479" s="111" t="s">
        <v>47</v>
      </c>
      <c r="U479" s="117" t="str">
        <f>IF($J$1="May","",Y478)</f>
        <v/>
      </c>
      <c r="V479" s="113"/>
      <c r="W479" s="117" t="str">
        <f t="shared" si="106"/>
        <v/>
      </c>
      <c r="X479" s="113"/>
      <c r="Y479" s="117" t="str">
        <f t="shared" si="107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24" t="s">
        <v>54</v>
      </c>
      <c r="C480" s="13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0</v>
      </c>
      <c r="D480" s="85"/>
      <c r="E480" s="85"/>
      <c r="F480" s="124" t="s">
        <v>71</v>
      </c>
      <c r="G480" s="125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122"/>
      <c r="I480" s="532" t="s">
        <v>72</v>
      </c>
      <c r="J480" s="502"/>
      <c r="K480" s="125">
        <f>K478+K479</f>
        <v>31473.214285714283</v>
      </c>
      <c r="L480" s="131"/>
      <c r="M480" s="93"/>
      <c r="N480" s="110"/>
      <c r="O480" s="111" t="s">
        <v>73</v>
      </c>
      <c r="P480" s="111"/>
      <c r="Q480" s="111"/>
      <c r="R480" s="111">
        <f t="shared" si="105"/>
        <v>6</v>
      </c>
      <c r="S480" s="92"/>
      <c r="T480" s="111" t="s">
        <v>73</v>
      </c>
      <c r="U480" s="117" t="str">
        <f>IF($J$1="June","",Y479)</f>
        <v/>
      </c>
      <c r="V480" s="113"/>
      <c r="W480" s="117" t="str">
        <f t="shared" si="106"/>
        <v/>
      </c>
      <c r="X480" s="113"/>
      <c r="Y480" s="117" t="str">
        <f t="shared" si="107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55</v>
      </c>
      <c r="C481" s="13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85"/>
      <c r="E481" s="85"/>
      <c r="F481" s="124" t="s">
        <v>11</v>
      </c>
      <c r="G481" s="12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22"/>
      <c r="I481" s="532" t="s">
        <v>74</v>
      </c>
      <c r="J481" s="502"/>
      <c r="K481" s="125">
        <f>G481</f>
        <v>0</v>
      </c>
      <c r="L481" s="131"/>
      <c r="M481" s="93"/>
      <c r="N481" s="110"/>
      <c r="O481" s="111" t="s">
        <v>75</v>
      </c>
      <c r="P481" s="111"/>
      <c r="Q481" s="111"/>
      <c r="R481" s="111">
        <f t="shared" si="105"/>
        <v>6</v>
      </c>
      <c r="S481" s="92"/>
      <c r="T481" s="111" t="s">
        <v>75</v>
      </c>
      <c r="U481" s="117" t="str">
        <f>IF($J$1="July","",Y480)</f>
        <v/>
      </c>
      <c r="V481" s="113"/>
      <c r="W481" s="117" t="str">
        <f t="shared" si="106"/>
        <v/>
      </c>
      <c r="X481" s="113"/>
      <c r="Y481" s="117" t="str">
        <f t="shared" si="107"/>
        <v/>
      </c>
      <c r="Z481" s="118"/>
      <c r="AA481" s="93"/>
      <c r="AB481" s="93"/>
      <c r="AC481" s="93"/>
    </row>
    <row r="482" spans="1:29" ht="18.75" customHeight="1" x14ac:dyDescent="0.2">
      <c r="A482" s="406"/>
      <c r="B482" s="427" t="s">
        <v>76</v>
      </c>
      <c r="C482" s="425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6</v>
      </c>
      <c r="D482" s="354"/>
      <c r="E482" s="354"/>
      <c r="F482" s="427" t="s">
        <v>58</v>
      </c>
      <c r="G482" s="428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354"/>
      <c r="I482" s="533" t="s">
        <v>13</v>
      </c>
      <c r="J482" s="534"/>
      <c r="K482" s="431">
        <f>K480-K481</f>
        <v>31473.214285714283</v>
      </c>
      <c r="L482" s="413"/>
      <c r="M482" s="93"/>
      <c r="N482" s="110"/>
      <c r="O482" s="111" t="s">
        <v>78</v>
      </c>
      <c r="P482" s="111"/>
      <c r="Q482" s="111"/>
      <c r="R482" s="111">
        <f t="shared" si="105"/>
        <v>6</v>
      </c>
      <c r="S482" s="92"/>
      <c r="T482" s="111" t="s">
        <v>78</v>
      </c>
      <c r="U482" s="117" t="str">
        <f>IF($J$1="September",Y481,"")</f>
        <v/>
      </c>
      <c r="V482" s="113"/>
      <c r="W482" s="117" t="str">
        <f t="shared" si="106"/>
        <v/>
      </c>
      <c r="X482" s="113"/>
      <c r="Y482" s="117" t="str">
        <f t="shared" si="107"/>
        <v/>
      </c>
      <c r="Z482" s="118"/>
      <c r="AA482" s="93"/>
      <c r="AB482" s="93"/>
      <c r="AC482" s="93"/>
    </row>
    <row r="483" spans="1:29" ht="20.100000000000001" customHeight="1" x14ac:dyDescent="0.2">
      <c r="A483" s="98"/>
      <c r="B483" s="85"/>
      <c r="C483" s="85"/>
      <c r="D483" s="85"/>
      <c r="E483" s="85"/>
      <c r="F483" s="85"/>
      <c r="G483" s="85"/>
      <c r="H483" s="85"/>
      <c r="I483" s="551"/>
      <c r="J483" s="552"/>
      <c r="K483" s="87"/>
      <c r="L483" s="121"/>
      <c r="M483" s="93"/>
      <c r="N483" s="110"/>
      <c r="O483" s="111" t="s">
        <v>79</v>
      </c>
      <c r="P483" s="111"/>
      <c r="Q483" s="111"/>
      <c r="R483" s="111">
        <f t="shared" si="105"/>
        <v>6</v>
      </c>
      <c r="S483" s="92"/>
      <c r="T483" s="111" t="s">
        <v>79</v>
      </c>
      <c r="U483" s="117" t="str">
        <f t="shared" ref="U483:U484" si="108">Y482</f>
        <v/>
      </c>
      <c r="V483" s="113"/>
      <c r="W483" s="117" t="str">
        <f t="shared" si="106"/>
        <v/>
      </c>
      <c r="X483" s="113"/>
      <c r="Y483" s="117" t="str">
        <f t="shared" si="107"/>
        <v/>
      </c>
      <c r="Z483" s="118"/>
      <c r="AA483" s="93"/>
      <c r="AB483" s="93"/>
      <c r="AC483" s="93"/>
    </row>
    <row r="484" spans="1:29" ht="20.100000000000001" customHeight="1" x14ac:dyDescent="0.3">
      <c r="A484" s="98"/>
      <c r="B484" s="83"/>
      <c r="C484" s="83"/>
      <c r="D484" s="83"/>
      <c r="E484" s="83"/>
      <c r="F484" s="83"/>
      <c r="G484" s="83"/>
      <c r="H484" s="83"/>
      <c r="I484" s="551"/>
      <c r="J484" s="552"/>
      <c r="K484" s="87"/>
      <c r="L484" s="121"/>
      <c r="M484" s="93"/>
      <c r="N484" s="110"/>
      <c r="O484" s="111" t="s">
        <v>80</v>
      </c>
      <c r="P484" s="111"/>
      <c r="Q484" s="111"/>
      <c r="R484" s="111">
        <f t="shared" si="105"/>
        <v>6</v>
      </c>
      <c r="S484" s="92"/>
      <c r="T484" s="111" t="s">
        <v>80</v>
      </c>
      <c r="U484" s="117" t="str">
        <f t="shared" si="108"/>
        <v/>
      </c>
      <c r="V484" s="113"/>
      <c r="W484" s="117" t="str">
        <f t="shared" si="106"/>
        <v/>
      </c>
      <c r="X484" s="113"/>
      <c r="Y484" s="117" t="str">
        <f t="shared" si="107"/>
        <v/>
      </c>
      <c r="Z484" s="118"/>
      <c r="AA484" s="93"/>
      <c r="AB484" s="93"/>
      <c r="AC484" s="93"/>
    </row>
    <row r="485" spans="1:29" ht="20.100000000000001" customHeight="1" thickBot="1" x14ac:dyDescent="0.35">
      <c r="A485" s="132"/>
      <c r="B485" s="133"/>
      <c r="C485" s="133"/>
      <c r="D485" s="133"/>
      <c r="E485" s="133"/>
      <c r="F485" s="133"/>
      <c r="G485" s="133"/>
      <c r="H485" s="133"/>
      <c r="I485" s="133"/>
      <c r="J485" s="133"/>
      <c r="K485" s="150"/>
      <c r="L485" s="134"/>
      <c r="M485" s="93"/>
      <c r="N485" s="110"/>
      <c r="O485" s="111" t="s">
        <v>81</v>
      </c>
      <c r="P485" s="111"/>
      <c r="Q485" s="111"/>
      <c r="R485" s="111">
        <f t="shared" si="105"/>
        <v>6</v>
      </c>
      <c r="S485" s="92"/>
      <c r="T485" s="111" t="s">
        <v>81</v>
      </c>
      <c r="U485" s="117">
        <v>0</v>
      </c>
      <c r="V485" s="113"/>
      <c r="W485" s="117">
        <f t="shared" si="106"/>
        <v>0</v>
      </c>
      <c r="X485" s="113"/>
      <c r="Y485" s="117">
        <f t="shared" si="107"/>
        <v>0</v>
      </c>
      <c r="Z485" s="118"/>
      <c r="AA485" s="93"/>
      <c r="AB485" s="93"/>
      <c r="AC485" s="93"/>
    </row>
    <row r="486" spans="1:29" ht="20.100000000000001" customHeight="1" thickBot="1" x14ac:dyDescent="0.25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136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6"/>
      <c r="AB486" s="136"/>
      <c r="AC486" s="136"/>
    </row>
    <row r="487" spans="1:29" ht="20.100000000000001" customHeight="1" thickBot="1" x14ac:dyDescent="0.55000000000000004">
      <c r="A487" s="537" t="s">
        <v>50</v>
      </c>
      <c r="B487" s="538"/>
      <c r="C487" s="538"/>
      <c r="D487" s="538"/>
      <c r="E487" s="538"/>
      <c r="F487" s="538"/>
      <c r="G487" s="538"/>
      <c r="H487" s="538"/>
      <c r="I487" s="538"/>
      <c r="J487" s="538"/>
      <c r="K487" s="538"/>
      <c r="L487" s="539"/>
      <c r="M487" s="94"/>
      <c r="N487" s="95"/>
      <c r="O487" s="546" t="s">
        <v>51</v>
      </c>
      <c r="P487" s="547"/>
      <c r="Q487" s="547"/>
      <c r="R487" s="548"/>
      <c r="S487" s="96"/>
      <c r="T487" s="546" t="s">
        <v>52</v>
      </c>
      <c r="U487" s="547"/>
      <c r="V487" s="547"/>
      <c r="W487" s="547"/>
      <c r="X487" s="547"/>
      <c r="Y487" s="548"/>
      <c r="Z487" s="97"/>
      <c r="AA487" s="94"/>
      <c r="AB487" s="93"/>
      <c r="AC487" s="93"/>
    </row>
    <row r="488" spans="1:29" ht="20.100000000000001" customHeight="1" thickBot="1" x14ac:dyDescent="0.25">
      <c r="A488" s="437"/>
      <c r="B488" s="438"/>
      <c r="C488" s="540" t="s">
        <v>240</v>
      </c>
      <c r="D488" s="549"/>
      <c r="E488" s="549"/>
      <c r="F488" s="549"/>
      <c r="G488" s="438" t="str">
        <f>$J$1</f>
        <v>February</v>
      </c>
      <c r="H488" s="542">
        <f>$K$1</f>
        <v>2024</v>
      </c>
      <c r="I488" s="549"/>
      <c r="J488" s="438"/>
      <c r="K488" s="439"/>
      <c r="L488" s="440"/>
      <c r="M488" s="102"/>
      <c r="N488" s="103"/>
      <c r="O488" s="104" t="s">
        <v>53</v>
      </c>
      <c r="P488" s="104" t="s">
        <v>54</v>
      </c>
      <c r="Q488" s="104" t="s">
        <v>55</v>
      </c>
      <c r="R488" s="104" t="s">
        <v>56</v>
      </c>
      <c r="S488" s="105"/>
      <c r="T488" s="104" t="s">
        <v>53</v>
      </c>
      <c r="U488" s="104" t="s">
        <v>57</v>
      </c>
      <c r="V488" s="104" t="s">
        <v>9</v>
      </c>
      <c r="W488" s="104" t="s">
        <v>10</v>
      </c>
      <c r="X488" s="104" t="s">
        <v>11</v>
      </c>
      <c r="Y488" s="104" t="s">
        <v>58</v>
      </c>
      <c r="Z488" s="106"/>
      <c r="AA488" s="102"/>
      <c r="AB488" s="93"/>
      <c r="AC488" s="93"/>
    </row>
    <row r="489" spans="1:29" ht="20.100000000000001" customHeight="1" x14ac:dyDescent="0.2">
      <c r="A489" s="98"/>
      <c r="B489" s="85"/>
      <c r="C489" s="85"/>
      <c r="D489" s="107"/>
      <c r="E489" s="107"/>
      <c r="F489" s="107"/>
      <c r="G489" s="107"/>
      <c r="H489" s="107"/>
      <c r="I489" s="85"/>
      <c r="J489" s="108" t="s">
        <v>59</v>
      </c>
      <c r="K489" s="87">
        <f>30000+2000</f>
        <v>32000</v>
      </c>
      <c r="L489" s="109"/>
      <c r="M489" s="93"/>
      <c r="N489" s="110"/>
      <c r="O489" s="111" t="s">
        <v>60</v>
      </c>
      <c r="P489" s="111">
        <v>31</v>
      </c>
      <c r="Q489" s="111">
        <v>0</v>
      </c>
      <c r="R489" s="111">
        <f>15-Q489</f>
        <v>15</v>
      </c>
      <c r="S489" s="112"/>
      <c r="T489" s="111" t="s">
        <v>60</v>
      </c>
      <c r="U489" s="113"/>
      <c r="V489" s="113"/>
      <c r="W489" s="113">
        <f>V489+U489</f>
        <v>0</v>
      </c>
      <c r="X489" s="113"/>
      <c r="Y489" s="113">
        <f>W489-X489</f>
        <v>0</v>
      </c>
      <c r="Z489" s="106"/>
      <c r="AA489" s="93"/>
      <c r="AB489" s="93"/>
      <c r="AC489" s="93"/>
    </row>
    <row r="490" spans="1:29" ht="20.100000000000001" customHeight="1" thickBot="1" x14ac:dyDescent="0.25">
      <c r="A490" s="98"/>
      <c r="B490" s="85" t="s">
        <v>61</v>
      </c>
      <c r="C490" s="84" t="s">
        <v>224</v>
      </c>
      <c r="D490" s="85"/>
      <c r="E490" s="85"/>
      <c r="F490" s="85"/>
      <c r="G490" s="85"/>
      <c r="H490" s="114"/>
      <c r="I490" s="107"/>
      <c r="J490" s="85"/>
      <c r="K490" s="85"/>
      <c r="L490" s="115"/>
      <c r="M490" s="94"/>
      <c r="N490" s="116"/>
      <c r="O490" s="111" t="s">
        <v>62</v>
      </c>
      <c r="P490" s="111"/>
      <c r="Q490" s="111"/>
      <c r="R490" s="111">
        <f t="shared" ref="R490:R500" si="109">R489-Q490</f>
        <v>15</v>
      </c>
      <c r="S490" s="92"/>
      <c r="T490" s="111" t="s">
        <v>62</v>
      </c>
      <c r="U490" s="117">
        <f>IF($J$1="January","",Y489)</f>
        <v>0</v>
      </c>
      <c r="V490" s="113"/>
      <c r="W490" s="117">
        <f t="shared" ref="W490:W500" si="110">IF(U490="","",U490+V490)</f>
        <v>0</v>
      </c>
      <c r="X490" s="113"/>
      <c r="Y490" s="117">
        <f t="shared" ref="Y490:Y500" si="111">IF(W490="","",W490-X490)</f>
        <v>0</v>
      </c>
      <c r="Z490" s="118"/>
      <c r="AA490" s="94"/>
      <c r="AB490" s="93"/>
      <c r="AC490" s="93"/>
    </row>
    <row r="491" spans="1:29" ht="20.100000000000001" customHeight="1" thickBot="1" x14ac:dyDescent="0.25">
      <c r="A491" s="406"/>
      <c r="B491" s="414" t="s">
        <v>63</v>
      </c>
      <c r="C491" s="415"/>
      <c r="D491" s="354"/>
      <c r="E491" s="354"/>
      <c r="F491" s="543" t="s">
        <v>52</v>
      </c>
      <c r="G491" s="544"/>
      <c r="H491" s="354"/>
      <c r="I491" s="543" t="s">
        <v>64</v>
      </c>
      <c r="J491" s="545"/>
      <c r="K491" s="544"/>
      <c r="L491" s="416"/>
      <c r="M491" s="93"/>
      <c r="N491" s="110"/>
      <c r="O491" s="111" t="s">
        <v>65</v>
      </c>
      <c r="P491" s="111"/>
      <c r="Q491" s="111"/>
      <c r="R491" s="111">
        <f t="shared" si="109"/>
        <v>15</v>
      </c>
      <c r="S491" s="92"/>
      <c r="T491" s="111" t="s">
        <v>65</v>
      </c>
      <c r="U491" s="117" t="str">
        <f>IF($J$1="February","",Y490)</f>
        <v/>
      </c>
      <c r="V491" s="113"/>
      <c r="W491" s="117" t="str">
        <f t="shared" si="110"/>
        <v/>
      </c>
      <c r="X491" s="113"/>
      <c r="Y491" s="117" t="str">
        <f t="shared" si="111"/>
        <v/>
      </c>
      <c r="Z491" s="118"/>
      <c r="AA491" s="93"/>
      <c r="AB491" s="93"/>
      <c r="AC491" s="93"/>
    </row>
    <row r="492" spans="1:29" ht="20.100000000000001" customHeight="1" x14ac:dyDescent="0.2">
      <c r="A492" s="98"/>
      <c r="B492" s="85"/>
      <c r="C492" s="85"/>
      <c r="D492" s="85"/>
      <c r="E492" s="85"/>
      <c r="F492" s="85"/>
      <c r="G492" s="85"/>
      <c r="H492" s="122"/>
      <c r="I492" s="85"/>
      <c r="J492" s="85"/>
      <c r="K492" s="85"/>
      <c r="L492" s="123"/>
      <c r="M492" s="93"/>
      <c r="N492" s="110"/>
      <c r="O492" s="111" t="s">
        <v>66</v>
      </c>
      <c r="P492" s="111"/>
      <c r="Q492" s="111"/>
      <c r="R492" s="111">
        <f t="shared" si="109"/>
        <v>15</v>
      </c>
      <c r="S492" s="92"/>
      <c r="T492" s="111" t="s">
        <v>66</v>
      </c>
      <c r="U492" s="117" t="str">
        <f t="shared" ref="U492:U494" si="112">Y491</f>
        <v/>
      </c>
      <c r="V492" s="113"/>
      <c r="W492" s="117" t="str">
        <f t="shared" si="110"/>
        <v/>
      </c>
      <c r="X492" s="113"/>
      <c r="Y492" s="117" t="str">
        <f t="shared" si="111"/>
        <v/>
      </c>
      <c r="Z492" s="118"/>
      <c r="AA492" s="93"/>
      <c r="AB492" s="93"/>
      <c r="AC492" s="93"/>
    </row>
    <row r="493" spans="1:29" ht="20.100000000000001" customHeight="1" x14ac:dyDescent="0.2">
      <c r="A493" s="98"/>
      <c r="B493" s="550" t="s">
        <v>51</v>
      </c>
      <c r="C493" s="502"/>
      <c r="D493" s="85"/>
      <c r="E493" s="85"/>
      <c r="F493" s="124" t="s">
        <v>67</v>
      </c>
      <c r="G493" s="12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122"/>
      <c r="I493" s="126">
        <f>IF(C497&gt;=C496,$K$2,C495+C497)</f>
        <v>28</v>
      </c>
      <c r="J493" s="127" t="s">
        <v>68</v>
      </c>
      <c r="K493" s="128">
        <f>K489/$K$2*I493</f>
        <v>32000</v>
      </c>
      <c r="L493" s="129"/>
      <c r="M493" s="93"/>
      <c r="N493" s="110"/>
      <c r="O493" s="111" t="s">
        <v>69</v>
      </c>
      <c r="P493" s="111"/>
      <c r="Q493" s="111"/>
      <c r="R493" s="111">
        <f t="shared" si="109"/>
        <v>15</v>
      </c>
      <c r="S493" s="92"/>
      <c r="T493" s="111" t="s">
        <v>69</v>
      </c>
      <c r="U493" s="117" t="str">
        <f t="shared" si="112"/>
        <v/>
      </c>
      <c r="V493" s="113"/>
      <c r="W493" s="117" t="str">
        <f t="shared" si="110"/>
        <v/>
      </c>
      <c r="X493" s="113"/>
      <c r="Y493" s="117" t="str">
        <f t="shared" si="111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130"/>
      <c r="C494" s="130"/>
      <c r="D494" s="85"/>
      <c r="E494" s="85"/>
      <c r="F494" s="124" t="s">
        <v>9</v>
      </c>
      <c r="G494" s="12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22"/>
      <c r="I494" s="126">
        <v>10</v>
      </c>
      <c r="J494" s="127" t="s">
        <v>70</v>
      </c>
      <c r="K494" s="125">
        <f>K489/$K$2/8*I494</f>
        <v>1428.5714285714287</v>
      </c>
      <c r="L494" s="131"/>
      <c r="M494" s="93"/>
      <c r="N494" s="110"/>
      <c r="O494" s="111" t="s">
        <v>47</v>
      </c>
      <c r="P494" s="111"/>
      <c r="Q494" s="111"/>
      <c r="R494" s="111">
        <f t="shared" si="109"/>
        <v>15</v>
      </c>
      <c r="S494" s="92"/>
      <c r="T494" s="111" t="s">
        <v>47</v>
      </c>
      <c r="U494" s="117" t="str">
        <f t="shared" si="112"/>
        <v/>
      </c>
      <c r="V494" s="113"/>
      <c r="W494" s="117" t="str">
        <f t="shared" si="110"/>
        <v/>
      </c>
      <c r="X494" s="113"/>
      <c r="Y494" s="117" t="str">
        <f t="shared" si="111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24" t="s">
        <v>54</v>
      </c>
      <c r="C495" s="13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85"/>
      <c r="E495" s="85"/>
      <c r="F495" s="124" t="s">
        <v>71</v>
      </c>
      <c r="G495" s="12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0</v>
      </c>
      <c r="H495" s="122"/>
      <c r="I495" s="532" t="s">
        <v>72</v>
      </c>
      <c r="J495" s="502"/>
      <c r="K495" s="125">
        <f>K493+K494</f>
        <v>33428.571428571428</v>
      </c>
      <c r="L495" s="131"/>
      <c r="M495" s="93"/>
      <c r="N495" s="110"/>
      <c r="O495" s="111" t="s">
        <v>73</v>
      </c>
      <c r="P495" s="111"/>
      <c r="Q495" s="111"/>
      <c r="R495" s="111">
        <f t="shared" si="109"/>
        <v>15</v>
      </c>
      <c r="S495" s="92"/>
      <c r="T495" s="111" t="s">
        <v>73</v>
      </c>
      <c r="U495" s="117" t="str">
        <f>Y494</f>
        <v/>
      </c>
      <c r="V495" s="113"/>
      <c r="W495" s="117" t="str">
        <f t="shared" si="110"/>
        <v/>
      </c>
      <c r="X495" s="113"/>
      <c r="Y495" s="117" t="str">
        <f t="shared" si="111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55</v>
      </c>
      <c r="C496" s="13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85"/>
      <c r="E496" s="85"/>
      <c r="F496" s="124" t="s">
        <v>11</v>
      </c>
      <c r="G496" s="12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122"/>
      <c r="I496" s="532" t="s">
        <v>74</v>
      </c>
      <c r="J496" s="502"/>
      <c r="K496" s="125">
        <f>G496</f>
        <v>0</v>
      </c>
      <c r="L496" s="131"/>
      <c r="M496" s="93"/>
      <c r="N496" s="110"/>
      <c r="O496" s="111" t="s">
        <v>75</v>
      </c>
      <c r="P496" s="111"/>
      <c r="Q496" s="111"/>
      <c r="R496" s="111">
        <f t="shared" si="109"/>
        <v>15</v>
      </c>
      <c r="S496" s="92"/>
      <c r="T496" s="111" t="s">
        <v>75</v>
      </c>
      <c r="U496" s="117" t="str">
        <f>Y495</f>
        <v/>
      </c>
      <c r="V496" s="113"/>
      <c r="W496" s="117" t="str">
        <f t="shared" si="110"/>
        <v/>
      </c>
      <c r="X496" s="113"/>
      <c r="Y496" s="117" t="str">
        <f t="shared" si="111"/>
        <v/>
      </c>
      <c r="Z496" s="118"/>
      <c r="AA496" s="93"/>
      <c r="AB496" s="93"/>
      <c r="AC496" s="93"/>
    </row>
    <row r="497" spans="1:29" ht="18.75" customHeight="1" x14ac:dyDescent="0.2">
      <c r="A497" s="406"/>
      <c r="B497" s="427" t="s">
        <v>76</v>
      </c>
      <c r="C497" s="425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15</v>
      </c>
      <c r="D497" s="354"/>
      <c r="E497" s="354"/>
      <c r="F497" s="427" t="s">
        <v>58</v>
      </c>
      <c r="G497" s="428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H497" s="354"/>
      <c r="I497" s="533" t="s">
        <v>13</v>
      </c>
      <c r="J497" s="534"/>
      <c r="K497" s="431">
        <f>K495-K496</f>
        <v>33428.571428571428</v>
      </c>
      <c r="L497" s="413"/>
      <c r="M497" s="93"/>
      <c r="N497" s="110"/>
      <c r="O497" s="111" t="s">
        <v>78</v>
      </c>
      <c r="P497" s="111"/>
      <c r="Q497" s="111"/>
      <c r="R497" s="111">
        <f t="shared" si="109"/>
        <v>15</v>
      </c>
      <c r="S497" s="92"/>
      <c r="T497" s="111" t="s">
        <v>78</v>
      </c>
      <c r="U497" s="117" t="str">
        <f>Y496</f>
        <v/>
      </c>
      <c r="V497" s="113"/>
      <c r="W497" s="117" t="str">
        <f t="shared" si="110"/>
        <v/>
      </c>
      <c r="X497" s="113"/>
      <c r="Y497" s="117" t="str">
        <f t="shared" si="111"/>
        <v/>
      </c>
      <c r="Z497" s="118"/>
      <c r="AA497" s="93"/>
      <c r="AB497" s="93"/>
      <c r="AC497" s="93"/>
    </row>
    <row r="498" spans="1:29" ht="20.100000000000001" customHeight="1" x14ac:dyDescent="0.2">
      <c r="A498" s="98"/>
      <c r="B498" s="85"/>
      <c r="C498" s="85"/>
      <c r="D498" s="85"/>
      <c r="E498" s="85"/>
      <c r="F498" s="85"/>
      <c r="G498" s="85"/>
      <c r="H498" s="85"/>
      <c r="I498" s="551"/>
      <c r="J498" s="552"/>
      <c r="K498" s="87"/>
      <c r="L498" s="121"/>
      <c r="M498" s="93"/>
      <c r="N498" s="110"/>
      <c r="O498" s="111" t="s">
        <v>79</v>
      </c>
      <c r="P498" s="111"/>
      <c r="Q498" s="111"/>
      <c r="R498" s="111">
        <f t="shared" si="109"/>
        <v>15</v>
      </c>
      <c r="S498" s="92"/>
      <c r="T498" s="111" t="s">
        <v>79</v>
      </c>
      <c r="U498" s="117" t="str">
        <f>Y497</f>
        <v/>
      </c>
      <c r="V498" s="113"/>
      <c r="W498" s="117" t="str">
        <f t="shared" si="110"/>
        <v/>
      </c>
      <c r="X498" s="113"/>
      <c r="Y498" s="117" t="str">
        <f t="shared" si="111"/>
        <v/>
      </c>
      <c r="Z498" s="118"/>
      <c r="AA498" s="93"/>
      <c r="AB498" s="93"/>
      <c r="AC498" s="93"/>
    </row>
    <row r="499" spans="1:29" ht="20.100000000000001" customHeight="1" x14ac:dyDescent="0.3">
      <c r="A499" s="98"/>
      <c r="B499" s="83"/>
      <c r="C499" s="83"/>
      <c r="D499" s="83"/>
      <c r="E499" s="83"/>
      <c r="F499" s="83"/>
      <c r="G499" s="83"/>
      <c r="H499" s="83"/>
      <c r="I499" s="551"/>
      <c r="J499" s="552"/>
      <c r="K499" s="87"/>
      <c r="L499" s="121"/>
      <c r="M499" s="93"/>
      <c r="N499" s="110"/>
      <c r="O499" s="111" t="s">
        <v>80</v>
      </c>
      <c r="P499" s="111"/>
      <c r="Q499" s="111"/>
      <c r="R499" s="111">
        <f t="shared" si="109"/>
        <v>15</v>
      </c>
      <c r="S499" s="92"/>
      <c r="T499" s="111" t="s">
        <v>80</v>
      </c>
      <c r="U499" s="117"/>
      <c r="V499" s="113"/>
      <c r="W499" s="117" t="str">
        <f t="shared" si="110"/>
        <v/>
      </c>
      <c r="X499" s="113"/>
      <c r="Y499" s="117" t="str">
        <f t="shared" si="111"/>
        <v/>
      </c>
      <c r="Z499" s="118"/>
      <c r="AA499" s="93"/>
      <c r="AB499" s="93"/>
      <c r="AC499" s="93"/>
    </row>
    <row r="500" spans="1:29" ht="20.100000000000001" customHeight="1" thickBot="1" x14ac:dyDescent="0.35">
      <c r="A500" s="132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4"/>
      <c r="M500" s="93"/>
      <c r="N500" s="110"/>
      <c r="O500" s="111" t="s">
        <v>81</v>
      </c>
      <c r="P500" s="111"/>
      <c r="Q500" s="111"/>
      <c r="R500" s="111">
        <f t="shared" si="109"/>
        <v>15</v>
      </c>
      <c r="S500" s="92"/>
      <c r="T500" s="111" t="s">
        <v>81</v>
      </c>
      <c r="U500" s="117"/>
      <c r="V500" s="113"/>
      <c r="W500" s="117" t="str">
        <f t="shared" si="110"/>
        <v/>
      </c>
      <c r="X500" s="113"/>
      <c r="Y500" s="117" t="str">
        <f t="shared" si="111"/>
        <v/>
      </c>
      <c r="Z500" s="118"/>
      <c r="AA500" s="93"/>
      <c r="AB500" s="93"/>
      <c r="AC500" s="93"/>
    </row>
    <row r="501" spans="1:29" ht="20.100000000000001" customHeight="1" thickBot="1" x14ac:dyDescent="0.25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136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6"/>
      <c r="AB501" s="136"/>
      <c r="AC501" s="136"/>
    </row>
    <row r="502" spans="1:29" ht="20.100000000000001" customHeight="1" thickBot="1" x14ac:dyDescent="0.55000000000000004">
      <c r="A502" s="537" t="s">
        <v>50</v>
      </c>
      <c r="B502" s="538"/>
      <c r="C502" s="538"/>
      <c r="D502" s="538"/>
      <c r="E502" s="538"/>
      <c r="F502" s="538"/>
      <c r="G502" s="538"/>
      <c r="H502" s="538"/>
      <c r="I502" s="538"/>
      <c r="J502" s="538"/>
      <c r="K502" s="538"/>
      <c r="L502" s="539"/>
      <c r="M502" s="94"/>
      <c r="N502" s="95"/>
      <c r="O502" s="546" t="s">
        <v>51</v>
      </c>
      <c r="P502" s="547"/>
      <c r="Q502" s="547"/>
      <c r="R502" s="548"/>
      <c r="S502" s="96"/>
      <c r="T502" s="546" t="s">
        <v>52</v>
      </c>
      <c r="U502" s="547"/>
      <c r="V502" s="547"/>
      <c r="W502" s="547"/>
      <c r="X502" s="547"/>
      <c r="Y502" s="548"/>
      <c r="Z502" s="97"/>
      <c r="AA502" s="93"/>
      <c r="AB502" s="93"/>
      <c r="AC502" s="93"/>
    </row>
    <row r="503" spans="1:29" ht="20.100000000000001" customHeight="1" thickBot="1" x14ac:dyDescent="0.25">
      <c r="A503" s="437"/>
      <c r="B503" s="438"/>
      <c r="C503" s="540" t="s">
        <v>240</v>
      </c>
      <c r="D503" s="549"/>
      <c r="E503" s="549"/>
      <c r="F503" s="549"/>
      <c r="G503" s="438" t="str">
        <f>$J$1</f>
        <v>February</v>
      </c>
      <c r="H503" s="542">
        <f>$K$1</f>
        <v>2024</v>
      </c>
      <c r="I503" s="549"/>
      <c r="J503" s="438"/>
      <c r="K503" s="439"/>
      <c r="L503" s="440"/>
      <c r="M503" s="102"/>
      <c r="N503" s="103"/>
      <c r="O503" s="104" t="s">
        <v>53</v>
      </c>
      <c r="P503" s="104" t="s">
        <v>54</v>
      </c>
      <c r="Q503" s="104" t="s">
        <v>55</v>
      </c>
      <c r="R503" s="104" t="s">
        <v>56</v>
      </c>
      <c r="S503" s="105"/>
      <c r="T503" s="104" t="s">
        <v>53</v>
      </c>
      <c r="U503" s="104" t="s">
        <v>57</v>
      </c>
      <c r="V503" s="104" t="s">
        <v>9</v>
      </c>
      <c r="W503" s="104" t="s">
        <v>10</v>
      </c>
      <c r="X503" s="104" t="s">
        <v>11</v>
      </c>
      <c r="Y503" s="104" t="s">
        <v>58</v>
      </c>
      <c r="Z503" s="106"/>
      <c r="AA503" s="93"/>
      <c r="AB503" s="93"/>
      <c r="AC503" s="93"/>
    </row>
    <row r="504" spans="1:29" ht="20.100000000000001" customHeight="1" x14ac:dyDescent="0.2">
      <c r="A504" s="98"/>
      <c r="B504" s="85"/>
      <c r="C504" s="85"/>
      <c r="D504" s="107"/>
      <c r="E504" s="107"/>
      <c r="F504" s="107"/>
      <c r="G504" s="107"/>
      <c r="H504" s="107"/>
      <c r="I504" s="85"/>
      <c r="J504" s="108" t="s">
        <v>59</v>
      </c>
      <c r="K504" s="87">
        <f>25000+2500+2000+2000+3000</f>
        <v>34500</v>
      </c>
      <c r="L504" s="109"/>
      <c r="M504" s="93"/>
      <c r="N504" s="110"/>
      <c r="O504" s="111" t="s">
        <v>60</v>
      </c>
      <c r="P504" s="111">
        <v>31</v>
      </c>
      <c r="Q504" s="111">
        <v>0</v>
      </c>
      <c r="R504" s="111">
        <f>15-Q504</f>
        <v>15</v>
      </c>
      <c r="S504" s="112"/>
      <c r="T504" s="111" t="s">
        <v>60</v>
      </c>
      <c r="U504" s="113"/>
      <c r="V504" s="113"/>
      <c r="W504" s="113">
        <f>V504+U504</f>
        <v>0</v>
      </c>
      <c r="X504" s="113"/>
      <c r="Y504" s="113">
        <f>W504-X504</f>
        <v>0</v>
      </c>
      <c r="Z504" s="106"/>
      <c r="AA504" s="93"/>
      <c r="AB504" s="93"/>
      <c r="AC504" s="93"/>
    </row>
    <row r="505" spans="1:29" ht="20.100000000000001" customHeight="1" thickBot="1" x14ac:dyDescent="0.25">
      <c r="A505" s="98"/>
      <c r="B505" s="85" t="s">
        <v>61</v>
      </c>
      <c r="C505" s="84" t="s">
        <v>107</v>
      </c>
      <c r="D505" s="85"/>
      <c r="E505" s="85"/>
      <c r="F505" s="85"/>
      <c r="G505" s="85"/>
      <c r="H505" s="114"/>
      <c r="I505" s="107"/>
      <c r="J505" s="85"/>
      <c r="K505" s="85"/>
      <c r="L505" s="115"/>
      <c r="M505" s="94"/>
      <c r="N505" s="116"/>
      <c r="O505" s="111" t="s">
        <v>62</v>
      </c>
      <c r="P505" s="111"/>
      <c r="Q505" s="111"/>
      <c r="R505" s="111">
        <f t="shared" ref="R505:R515" si="113">R504-Q505</f>
        <v>15</v>
      </c>
      <c r="S505" s="92"/>
      <c r="T505" s="111" t="s">
        <v>62</v>
      </c>
      <c r="U505" s="117">
        <f>IF($J$1="January","",Y504)</f>
        <v>0</v>
      </c>
      <c r="V505" s="113"/>
      <c r="W505" s="117">
        <f t="shared" ref="W505:W515" si="114">IF(U505="","",U505+V505)</f>
        <v>0</v>
      </c>
      <c r="X505" s="113"/>
      <c r="Y505" s="117">
        <f t="shared" ref="Y505:Y515" si="115">IF(W505="","",W505-X505)</f>
        <v>0</v>
      </c>
      <c r="Z505" s="118"/>
      <c r="AA505" s="93"/>
      <c r="AB505" s="93"/>
      <c r="AC505" s="93"/>
    </row>
    <row r="506" spans="1:29" ht="20.100000000000001" customHeight="1" thickBot="1" x14ac:dyDescent="0.25">
      <c r="A506" s="406"/>
      <c r="B506" s="414" t="s">
        <v>63</v>
      </c>
      <c r="C506" s="415"/>
      <c r="D506" s="354"/>
      <c r="E506" s="354"/>
      <c r="F506" s="543" t="s">
        <v>52</v>
      </c>
      <c r="G506" s="544"/>
      <c r="H506" s="354"/>
      <c r="I506" s="543" t="s">
        <v>64</v>
      </c>
      <c r="J506" s="545"/>
      <c r="K506" s="544"/>
      <c r="L506" s="416"/>
      <c r="M506" s="93"/>
      <c r="N506" s="110"/>
      <c r="O506" s="111" t="s">
        <v>65</v>
      </c>
      <c r="P506" s="111"/>
      <c r="Q506" s="111"/>
      <c r="R506" s="111">
        <f t="shared" si="113"/>
        <v>15</v>
      </c>
      <c r="S506" s="92"/>
      <c r="T506" s="111" t="s">
        <v>65</v>
      </c>
      <c r="U506" s="117" t="str">
        <f>IF($J$1="February","",Y505)</f>
        <v/>
      </c>
      <c r="V506" s="113"/>
      <c r="W506" s="117" t="str">
        <f t="shared" si="114"/>
        <v/>
      </c>
      <c r="X506" s="113"/>
      <c r="Y506" s="117" t="str">
        <f t="shared" si="115"/>
        <v/>
      </c>
      <c r="Z506" s="118"/>
      <c r="AA506" s="93"/>
      <c r="AB506" s="93"/>
      <c r="AC506" s="93"/>
    </row>
    <row r="507" spans="1:29" ht="20.100000000000001" customHeight="1" x14ac:dyDescent="0.2">
      <c r="A507" s="98"/>
      <c r="B507" s="85"/>
      <c r="C507" s="85"/>
      <c r="D507" s="85"/>
      <c r="E507" s="85"/>
      <c r="F507" s="85"/>
      <c r="G507" s="85"/>
      <c r="H507" s="122"/>
      <c r="I507" s="85"/>
      <c r="J507" s="85"/>
      <c r="K507" s="85"/>
      <c r="L507" s="123"/>
      <c r="M507" s="93"/>
      <c r="N507" s="110"/>
      <c r="O507" s="111" t="s">
        <v>66</v>
      </c>
      <c r="P507" s="111"/>
      <c r="Q507" s="111"/>
      <c r="R507" s="111">
        <f t="shared" si="113"/>
        <v>15</v>
      </c>
      <c r="S507" s="92"/>
      <c r="T507" s="111" t="s">
        <v>66</v>
      </c>
      <c r="U507" s="117" t="str">
        <f>IF($J$1="March","",Y506)</f>
        <v/>
      </c>
      <c r="V507" s="113"/>
      <c r="W507" s="117" t="str">
        <f t="shared" si="114"/>
        <v/>
      </c>
      <c r="X507" s="113"/>
      <c r="Y507" s="117" t="str">
        <f t="shared" si="115"/>
        <v/>
      </c>
      <c r="Z507" s="118"/>
      <c r="AA507" s="93"/>
      <c r="AB507" s="93"/>
      <c r="AC507" s="93"/>
    </row>
    <row r="508" spans="1:29" ht="20.100000000000001" customHeight="1" x14ac:dyDescent="0.2">
      <c r="A508" s="98"/>
      <c r="B508" s="550" t="s">
        <v>51</v>
      </c>
      <c r="C508" s="502"/>
      <c r="D508" s="85"/>
      <c r="E508" s="85"/>
      <c r="F508" s="124" t="s">
        <v>67</v>
      </c>
      <c r="G508" s="12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122"/>
      <c r="I508" s="126">
        <f>IF(C512&gt;=C511,$K$2,C510+C512)</f>
        <v>28</v>
      </c>
      <c r="J508" s="127" t="s">
        <v>68</v>
      </c>
      <c r="K508" s="128">
        <f>K504/$K$2*I508</f>
        <v>34500</v>
      </c>
      <c r="L508" s="129"/>
      <c r="M508" s="93"/>
      <c r="N508" s="110"/>
      <c r="O508" s="111" t="s">
        <v>69</v>
      </c>
      <c r="P508" s="111"/>
      <c r="Q508" s="111"/>
      <c r="R508" s="111">
        <f t="shared" si="113"/>
        <v>15</v>
      </c>
      <c r="S508" s="92"/>
      <c r="T508" s="111" t="s">
        <v>69</v>
      </c>
      <c r="U508" s="117" t="str">
        <f>IF($J$1="April","",Y507)</f>
        <v/>
      </c>
      <c r="V508" s="113"/>
      <c r="W508" s="117" t="str">
        <f t="shared" si="114"/>
        <v/>
      </c>
      <c r="X508" s="113"/>
      <c r="Y508" s="117" t="str">
        <f t="shared" si="115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130"/>
      <c r="C509" s="130"/>
      <c r="D509" s="85"/>
      <c r="E509" s="85"/>
      <c r="F509" s="124" t="s">
        <v>9</v>
      </c>
      <c r="G509" s="12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22"/>
      <c r="I509" s="126">
        <v>7</v>
      </c>
      <c r="J509" s="127" t="s">
        <v>70</v>
      </c>
      <c r="K509" s="125">
        <f>K504/$K$2/8*I509</f>
        <v>1078.125</v>
      </c>
      <c r="L509" s="131"/>
      <c r="M509" s="93"/>
      <c r="N509" s="110"/>
      <c r="O509" s="111" t="s">
        <v>47</v>
      </c>
      <c r="P509" s="111"/>
      <c r="Q509" s="111"/>
      <c r="R509" s="111">
        <f t="shared" si="113"/>
        <v>15</v>
      </c>
      <c r="S509" s="92"/>
      <c r="T509" s="111" t="s">
        <v>47</v>
      </c>
      <c r="U509" s="117" t="str">
        <f>IF($J$1="May","",Y508)</f>
        <v/>
      </c>
      <c r="V509" s="113"/>
      <c r="W509" s="117" t="str">
        <f t="shared" si="114"/>
        <v/>
      </c>
      <c r="X509" s="113"/>
      <c r="Y509" s="117" t="str">
        <f t="shared" si="115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24" t="s">
        <v>54</v>
      </c>
      <c r="C510" s="13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85"/>
      <c r="E510" s="85"/>
      <c r="F510" s="124" t="s">
        <v>71</v>
      </c>
      <c r="G510" s="125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122"/>
      <c r="I510" s="532" t="s">
        <v>72</v>
      </c>
      <c r="J510" s="502"/>
      <c r="K510" s="125">
        <f>K508+K509</f>
        <v>35578.125</v>
      </c>
      <c r="L510" s="131"/>
      <c r="M510" s="93"/>
      <c r="N510" s="110"/>
      <c r="O510" s="111" t="s">
        <v>73</v>
      </c>
      <c r="P510" s="111"/>
      <c r="Q510" s="111"/>
      <c r="R510" s="111">
        <f t="shared" si="113"/>
        <v>15</v>
      </c>
      <c r="S510" s="92"/>
      <c r="T510" s="111" t="s">
        <v>73</v>
      </c>
      <c r="U510" s="117" t="str">
        <f>IF($J$1="June","",Y509)</f>
        <v/>
      </c>
      <c r="V510" s="113"/>
      <c r="W510" s="117" t="str">
        <f t="shared" si="114"/>
        <v/>
      </c>
      <c r="X510" s="113"/>
      <c r="Y510" s="117" t="str">
        <f t="shared" si="115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55</v>
      </c>
      <c r="C511" s="13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85"/>
      <c r="E511" s="85"/>
      <c r="F511" s="124" t="s">
        <v>11</v>
      </c>
      <c r="G511" s="12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22"/>
      <c r="I511" s="532" t="s">
        <v>74</v>
      </c>
      <c r="J511" s="502"/>
      <c r="K511" s="125">
        <f>G511</f>
        <v>0</v>
      </c>
      <c r="L511" s="131"/>
      <c r="M511" s="93"/>
      <c r="N511" s="110"/>
      <c r="O511" s="111" t="s">
        <v>75</v>
      </c>
      <c r="P511" s="111"/>
      <c r="Q511" s="111"/>
      <c r="R511" s="111">
        <f t="shared" si="113"/>
        <v>15</v>
      </c>
      <c r="S511" s="92"/>
      <c r="T511" s="111" t="s">
        <v>75</v>
      </c>
      <c r="U511" s="117" t="str">
        <f>IF($J$1="July","",Y510)</f>
        <v/>
      </c>
      <c r="V511" s="113"/>
      <c r="W511" s="117" t="str">
        <f t="shared" si="114"/>
        <v/>
      </c>
      <c r="X511" s="113"/>
      <c r="Y511" s="117" t="str">
        <f t="shared" si="115"/>
        <v/>
      </c>
      <c r="Z511" s="118"/>
      <c r="AA511" s="93"/>
      <c r="AB511" s="93"/>
      <c r="AC511" s="93"/>
    </row>
    <row r="512" spans="1:29" ht="18.75" customHeight="1" x14ac:dyDescent="0.2">
      <c r="A512" s="406"/>
      <c r="B512" s="427" t="s">
        <v>76</v>
      </c>
      <c r="C512" s="425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15</v>
      </c>
      <c r="D512" s="354"/>
      <c r="E512" s="354"/>
      <c r="F512" s="427" t="s">
        <v>58</v>
      </c>
      <c r="G512" s="428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354"/>
      <c r="I512" s="533" t="s">
        <v>13</v>
      </c>
      <c r="J512" s="534"/>
      <c r="K512" s="431">
        <f>K510-K511</f>
        <v>35578.125</v>
      </c>
      <c r="L512" s="413"/>
      <c r="M512" s="93"/>
      <c r="N512" s="110"/>
      <c r="O512" s="111" t="s">
        <v>78</v>
      </c>
      <c r="P512" s="111"/>
      <c r="Q512" s="111"/>
      <c r="R512" s="111">
        <f t="shared" si="113"/>
        <v>15</v>
      </c>
      <c r="S512" s="92"/>
      <c r="T512" s="111" t="s">
        <v>78</v>
      </c>
      <c r="U512" s="117" t="str">
        <f>IF($J$1="September",Y511,"")</f>
        <v/>
      </c>
      <c r="V512" s="113"/>
      <c r="W512" s="117" t="str">
        <f t="shared" si="114"/>
        <v/>
      </c>
      <c r="X512" s="113"/>
      <c r="Y512" s="117" t="str">
        <f t="shared" si="115"/>
        <v/>
      </c>
      <c r="Z512" s="118"/>
      <c r="AA512" s="93"/>
      <c r="AB512" s="93"/>
      <c r="AC512" s="93"/>
    </row>
    <row r="513" spans="1:29" ht="20.100000000000001" customHeight="1" x14ac:dyDescent="0.2">
      <c r="A513" s="98"/>
      <c r="B513" s="85"/>
      <c r="C513" s="85"/>
      <c r="D513" s="85"/>
      <c r="E513" s="85"/>
      <c r="F513" s="85"/>
      <c r="G513" s="85"/>
      <c r="H513" s="85"/>
      <c r="I513" s="551"/>
      <c r="J513" s="552"/>
      <c r="K513" s="87"/>
      <c r="L513" s="121"/>
      <c r="M513" s="93"/>
      <c r="N513" s="110"/>
      <c r="O513" s="111" t="s">
        <v>79</v>
      </c>
      <c r="P513" s="111"/>
      <c r="Q513" s="111"/>
      <c r="R513" s="111">
        <f t="shared" si="113"/>
        <v>15</v>
      </c>
      <c r="S513" s="92"/>
      <c r="T513" s="111" t="s">
        <v>79</v>
      </c>
      <c r="U513" s="117" t="str">
        <f>IF($J$1="October",Y512,"")</f>
        <v/>
      </c>
      <c r="V513" s="113"/>
      <c r="W513" s="117" t="str">
        <f t="shared" si="114"/>
        <v/>
      </c>
      <c r="X513" s="113"/>
      <c r="Y513" s="117" t="str">
        <f t="shared" si="115"/>
        <v/>
      </c>
      <c r="Z513" s="118"/>
      <c r="AA513" s="93"/>
      <c r="AB513" s="93"/>
      <c r="AC513" s="93"/>
    </row>
    <row r="514" spans="1:29" ht="20.100000000000001" customHeight="1" x14ac:dyDescent="0.3">
      <c r="A514" s="98"/>
      <c r="B514" s="83"/>
      <c r="C514" s="83"/>
      <c r="D514" s="83"/>
      <c r="E514" s="83"/>
      <c r="F514" s="83"/>
      <c r="G514" s="83"/>
      <c r="H514" s="83"/>
      <c r="I514" s="551"/>
      <c r="J514" s="552"/>
      <c r="K514" s="87"/>
      <c r="L514" s="121"/>
      <c r="M514" s="93"/>
      <c r="N514" s="110"/>
      <c r="O514" s="111" t="s">
        <v>80</v>
      </c>
      <c r="P514" s="111"/>
      <c r="Q514" s="111"/>
      <c r="R514" s="111">
        <f t="shared" si="113"/>
        <v>15</v>
      </c>
      <c r="S514" s="92"/>
      <c r="T514" s="111" t="s">
        <v>80</v>
      </c>
      <c r="U514" s="117"/>
      <c r="V514" s="113"/>
      <c r="W514" s="117" t="str">
        <f t="shared" si="114"/>
        <v/>
      </c>
      <c r="X514" s="113"/>
      <c r="Y514" s="117" t="str">
        <f t="shared" si="115"/>
        <v/>
      </c>
      <c r="Z514" s="118"/>
      <c r="AA514" s="93"/>
      <c r="AB514" s="93"/>
      <c r="AC514" s="93"/>
    </row>
    <row r="515" spans="1:29" ht="20.100000000000001" customHeight="1" thickBot="1" x14ac:dyDescent="0.35">
      <c r="A515" s="132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4"/>
      <c r="M515" s="93"/>
      <c r="N515" s="110"/>
      <c r="O515" s="111" t="s">
        <v>81</v>
      </c>
      <c r="P515" s="111"/>
      <c r="Q515" s="111"/>
      <c r="R515" s="111">
        <f t="shared" si="113"/>
        <v>15</v>
      </c>
      <c r="S515" s="92"/>
      <c r="T515" s="111" t="s">
        <v>81</v>
      </c>
      <c r="U515" s="117"/>
      <c r="V515" s="113"/>
      <c r="W515" s="117" t="str">
        <f t="shared" si="114"/>
        <v/>
      </c>
      <c r="X515" s="113"/>
      <c r="Y515" s="117" t="str">
        <f t="shared" si="115"/>
        <v/>
      </c>
      <c r="Z515" s="118"/>
      <c r="AA515" s="93"/>
      <c r="AB515" s="93"/>
      <c r="AC515" s="93"/>
    </row>
    <row r="516" spans="1:29" ht="20.100000000000001" customHeight="1" thickBot="1" x14ac:dyDescent="0.25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136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6"/>
      <c r="AB516" s="136"/>
      <c r="AC516" s="136"/>
    </row>
    <row r="517" spans="1:29" ht="20.100000000000001" customHeight="1" thickBot="1" x14ac:dyDescent="0.55000000000000004">
      <c r="A517" s="537" t="s">
        <v>50</v>
      </c>
      <c r="B517" s="538"/>
      <c r="C517" s="538"/>
      <c r="D517" s="538"/>
      <c r="E517" s="538"/>
      <c r="F517" s="538"/>
      <c r="G517" s="538"/>
      <c r="H517" s="538"/>
      <c r="I517" s="538"/>
      <c r="J517" s="538"/>
      <c r="K517" s="538"/>
      <c r="L517" s="539"/>
      <c r="M517" s="94"/>
      <c r="N517" s="95"/>
      <c r="O517" s="546" t="s">
        <v>51</v>
      </c>
      <c r="P517" s="547"/>
      <c r="Q517" s="547"/>
      <c r="R517" s="548"/>
      <c r="S517" s="96"/>
      <c r="T517" s="546" t="s">
        <v>52</v>
      </c>
      <c r="U517" s="547"/>
      <c r="V517" s="547"/>
      <c r="W517" s="547"/>
      <c r="X517" s="547"/>
      <c r="Y517" s="548"/>
      <c r="Z517" s="97"/>
      <c r="AA517" s="94"/>
      <c r="AB517" s="93"/>
      <c r="AC517" s="93"/>
    </row>
    <row r="518" spans="1:29" ht="20.100000000000001" customHeight="1" thickBot="1" x14ac:dyDescent="0.25">
      <c r="A518" s="437"/>
      <c r="B518" s="438"/>
      <c r="C518" s="540" t="s">
        <v>240</v>
      </c>
      <c r="D518" s="549"/>
      <c r="E518" s="549"/>
      <c r="F518" s="549"/>
      <c r="G518" s="438" t="str">
        <f>$J$1</f>
        <v>February</v>
      </c>
      <c r="H518" s="542">
        <f>$K$1</f>
        <v>2024</v>
      </c>
      <c r="I518" s="549"/>
      <c r="J518" s="438"/>
      <c r="K518" s="439"/>
      <c r="L518" s="440"/>
      <c r="M518" s="102"/>
      <c r="N518" s="103"/>
      <c r="O518" s="104" t="s">
        <v>53</v>
      </c>
      <c r="P518" s="104" t="s">
        <v>54</v>
      </c>
      <c r="Q518" s="104" t="s">
        <v>55</v>
      </c>
      <c r="R518" s="104" t="s">
        <v>56</v>
      </c>
      <c r="S518" s="105"/>
      <c r="T518" s="104" t="s">
        <v>53</v>
      </c>
      <c r="U518" s="104" t="s">
        <v>57</v>
      </c>
      <c r="V518" s="104" t="s">
        <v>9</v>
      </c>
      <c r="W518" s="104" t="s">
        <v>10</v>
      </c>
      <c r="X518" s="104" t="s">
        <v>11</v>
      </c>
      <c r="Y518" s="104" t="s">
        <v>58</v>
      </c>
      <c r="Z518" s="106"/>
      <c r="AA518" s="102"/>
      <c r="AB518" s="93"/>
      <c r="AC518" s="93"/>
    </row>
    <row r="519" spans="1:29" ht="20.100000000000001" customHeight="1" x14ac:dyDescent="0.2">
      <c r="A519" s="98"/>
      <c r="B519" s="85"/>
      <c r="C519" s="85"/>
      <c r="D519" s="107"/>
      <c r="E519" s="107"/>
      <c r="F519" s="107"/>
      <c r="G519" s="107"/>
      <c r="H519" s="107"/>
      <c r="I519" s="85"/>
      <c r="J519" s="108" t="s">
        <v>59</v>
      </c>
      <c r="K519" s="87">
        <f>32500+2000+3000+5000</f>
        <v>42500</v>
      </c>
      <c r="L519" s="109"/>
      <c r="M519" s="93"/>
      <c r="N519" s="110"/>
      <c r="O519" s="111" t="s">
        <v>60</v>
      </c>
      <c r="P519" s="111">
        <v>29</v>
      </c>
      <c r="Q519" s="111">
        <v>2</v>
      </c>
      <c r="R519" s="111">
        <f>15-Q519</f>
        <v>13</v>
      </c>
      <c r="S519" s="112"/>
      <c r="T519" s="111" t="s">
        <v>60</v>
      </c>
      <c r="U519" s="113">
        <v>85000</v>
      </c>
      <c r="V519" s="113"/>
      <c r="W519" s="113">
        <f>V519+U519</f>
        <v>85000</v>
      </c>
      <c r="X519" s="113">
        <v>5000</v>
      </c>
      <c r="Y519" s="113">
        <f>W519-X519</f>
        <v>80000</v>
      </c>
      <c r="Z519" s="106"/>
      <c r="AA519" s="93"/>
      <c r="AB519" s="93"/>
      <c r="AC519" s="93"/>
    </row>
    <row r="520" spans="1:29" ht="20.100000000000001" customHeight="1" thickBot="1" x14ac:dyDescent="0.25">
      <c r="A520" s="98"/>
      <c r="B520" s="85" t="s">
        <v>61</v>
      </c>
      <c r="C520" s="84" t="s">
        <v>109</v>
      </c>
      <c r="D520" s="85"/>
      <c r="E520" s="85"/>
      <c r="F520" s="85"/>
      <c r="G520" s="85"/>
      <c r="H520" s="114"/>
      <c r="I520" s="107"/>
      <c r="J520" s="85"/>
      <c r="K520" s="85"/>
      <c r="L520" s="115"/>
      <c r="M520" s="94"/>
      <c r="N520" s="116"/>
      <c r="O520" s="111" t="s">
        <v>62</v>
      </c>
      <c r="P520" s="111"/>
      <c r="Q520" s="111"/>
      <c r="R520" s="111">
        <f t="shared" ref="R520:R530" si="116">R519-Q520</f>
        <v>13</v>
      </c>
      <c r="S520" s="92"/>
      <c r="T520" s="111" t="s">
        <v>62</v>
      </c>
      <c r="U520" s="117">
        <f>IF($J$1="January","",Y519)</f>
        <v>80000</v>
      </c>
      <c r="V520" s="113"/>
      <c r="W520" s="117">
        <f t="shared" ref="W520:W530" si="117">IF(U520="","",U520+V520)</f>
        <v>80000</v>
      </c>
      <c r="X520" s="113">
        <v>5000</v>
      </c>
      <c r="Y520" s="117">
        <f t="shared" ref="Y520:Y530" si="118">IF(W520="","",W520-X520)</f>
        <v>75000</v>
      </c>
      <c r="Z520" s="118"/>
      <c r="AA520" s="94"/>
      <c r="AB520" s="93"/>
      <c r="AC520" s="93"/>
    </row>
    <row r="521" spans="1:29" ht="20.100000000000001" customHeight="1" thickBot="1" x14ac:dyDescent="0.25">
      <c r="A521" s="406"/>
      <c r="B521" s="414" t="s">
        <v>63</v>
      </c>
      <c r="C521" s="415"/>
      <c r="D521" s="354"/>
      <c r="E521" s="354"/>
      <c r="F521" s="543" t="s">
        <v>52</v>
      </c>
      <c r="G521" s="544"/>
      <c r="H521" s="354"/>
      <c r="I521" s="543" t="s">
        <v>64</v>
      </c>
      <c r="J521" s="545"/>
      <c r="K521" s="544"/>
      <c r="L521" s="416"/>
      <c r="M521" s="93"/>
      <c r="N521" s="110"/>
      <c r="O521" s="111" t="s">
        <v>65</v>
      </c>
      <c r="P521" s="111"/>
      <c r="Q521" s="111"/>
      <c r="R521" s="111">
        <f t="shared" si="116"/>
        <v>13</v>
      </c>
      <c r="S521" s="92"/>
      <c r="T521" s="111" t="s">
        <v>65</v>
      </c>
      <c r="U521" s="117" t="str">
        <f>IF($J$1="February","",Y520)</f>
        <v/>
      </c>
      <c r="V521" s="113"/>
      <c r="W521" s="117" t="str">
        <f t="shared" si="117"/>
        <v/>
      </c>
      <c r="X521" s="113"/>
      <c r="Y521" s="117" t="str">
        <f t="shared" si="118"/>
        <v/>
      </c>
      <c r="Z521" s="118"/>
      <c r="AA521" s="93"/>
      <c r="AB521" s="93"/>
      <c r="AC521" s="93"/>
    </row>
    <row r="522" spans="1:29" ht="20.100000000000001" customHeight="1" x14ac:dyDescent="0.2">
      <c r="A522" s="98"/>
      <c r="B522" s="85"/>
      <c r="C522" s="85"/>
      <c r="D522" s="85"/>
      <c r="E522" s="85"/>
      <c r="F522" s="85"/>
      <c r="G522" s="85"/>
      <c r="H522" s="122"/>
      <c r="I522" s="85"/>
      <c r="J522" s="85"/>
      <c r="K522" s="85"/>
      <c r="L522" s="123"/>
      <c r="M522" s="93"/>
      <c r="N522" s="110"/>
      <c r="O522" s="111" t="s">
        <v>66</v>
      </c>
      <c r="P522" s="111"/>
      <c r="Q522" s="111"/>
      <c r="R522" s="111">
        <f t="shared" si="116"/>
        <v>13</v>
      </c>
      <c r="S522" s="92"/>
      <c r="T522" s="111" t="s">
        <v>66</v>
      </c>
      <c r="U522" s="117" t="str">
        <f>IF($J$1="March","",Y521)</f>
        <v/>
      </c>
      <c r="V522" s="113"/>
      <c r="W522" s="117" t="str">
        <f t="shared" si="117"/>
        <v/>
      </c>
      <c r="X522" s="113"/>
      <c r="Y522" s="117" t="str">
        <f t="shared" si="118"/>
        <v/>
      </c>
      <c r="Z522" s="118"/>
      <c r="AA522" s="93"/>
      <c r="AB522" s="93"/>
      <c r="AC522" s="93"/>
    </row>
    <row r="523" spans="1:29" ht="20.100000000000001" customHeight="1" x14ac:dyDescent="0.2">
      <c r="A523" s="98"/>
      <c r="B523" s="550" t="s">
        <v>51</v>
      </c>
      <c r="C523" s="502"/>
      <c r="D523" s="85"/>
      <c r="E523" s="85"/>
      <c r="F523" s="124" t="s">
        <v>67</v>
      </c>
      <c r="G523" s="12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80000</v>
      </c>
      <c r="H523" s="122"/>
      <c r="I523" s="405">
        <f>IF(C527&gt;=C526,$K$2,C525+C527)</f>
        <v>28</v>
      </c>
      <c r="J523" s="127" t="s">
        <v>68</v>
      </c>
      <c r="K523" s="128">
        <f>K519/$K$2*I523</f>
        <v>42500</v>
      </c>
      <c r="L523" s="129"/>
      <c r="M523" s="93"/>
      <c r="N523" s="110"/>
      <c r="O523" s="111" t="s">
        <v>69</v>
      </c>
      <c r="P523" s="111"/>
      <c r="Q523" s="111"/>
      <c r="R523" s="111">
        <f t="shared" si="116"/>
        <v>13</v>
      </c>
      <c r="S523" s="92"/>
      <c r="T523" s="111" t="s">
        <v>69</v>
      </c>
      <c r="U523" s="117" t="str">
        <f>IF($J$1="April","",Y522)</f>
        <v/>
      </c>
      <c r="V523" s="113"/>
      <c r="W523" s="117" t="str">
        <f t="shared" si="117"/>
        <v/>
      </c>
      <c r="X523" s="113"/>
      <c r="Y523" s="117" t="str">
        <f t="shared" si="118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130"/>
      <c r="C524" s="130"/>
      <c r="D524" s="85"/>
      <c r="E524" s="85"/>
      <c r="F524" s="124" t="s">
        <v>9</v>
      </c>
      <c r="G524" s="12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22"/>
      <c r="I524" s="126">
        <v>1</v>
      </c>
      <c r="J524" s="127" t="s">
        <v>70</v>
      </c>
      <c r="K524" s="125">
        <f>K519/$K$2/8*I524</f>
        <v>189.73214285714286</v>
      </c>
      <c r="L524" s="131"/>
      <c r="M524" s="93"/>
      <c r="N524" s="110"/>
      <c r="O524" s="111" t="s">
        <v>47</v>
      </c>
      <c r="P524" s="111"/>
      <c r="Q524" s="111"/>
      <c r="R524" s="111">
        <f t="shared" si="116"/>
        <v>13</v>
      </c>
      <c r="S524" s="92"/>
      <c r="T524" s="111" t="s">
        <v>47</v>
      </c>
      <c r="U524" s="117" t="str">
        <f>IF($J$1="May","",Y523)</f>
        <v/>
      </c>
      <c r="V524" s="113"/>
      <c r="W524" s="117" t="str">
        <f t="shared" si="117"/>
        <v/>
      </c>
      <c r="X524" s="113"/>
      <c r="Y524" s="117" t="str">
        <f t="shared" si="118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24" t="s">
        <v>54</v>
      </c>
      <c r="C525" s="13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0</v>
      </c>
      <c r="D525" s="85"/>
      <c r="E525" s="85"/>
      <c r="F525" s="124" t="s">
        <v>71</v>
      </c>
      <c r="G525" s="12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80000</v>
      </c>
      <c r="H525" s="122"/>
      <c r="I525" s="532" t="s">
        <v>72</v>
      </c>
      <c r="J525" s="502"/>
      <c r="K525" s="125">
        <f>K523+K524</f>
        <v>42689.732142857145</v>
      </c>
      <c r="L525" s="131"/>
      <c r="M525" s="93"/>
      <c r="N525" s="110"/>
      <c r="O525" s="111" t="s">
        <v>73</v>
      </c>
      <c r="P525" s="111"/>
      <c r="Q525" s="111"/>
      <c r="R525" s="111">
        <f t="shared" si="116"/>
        <v>13</v>
      </c>
      <c r="S525" s="92"/>
      <c r="T525" s="111" t="s">
        <v>73</v>
      </c>
      <c r="U525" s="117" t="str">
        <f>IF($J$1="June","",Y524)</f>
        <v/>
      </c>
      <c r="V525" s="113"/>
      <c r="W525" s="117" t="str">
        <f t="shared" si="117"/>
        <v/>
      </c>
      <c r="X525" s="113"/>
      <c r="Y525" s="117" t="str">
        <f t="shared" si="118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55</v>
      </c>
      <c r="C526" s="13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85"/>
      <c r="E526" s="85"/>
      <c r="F526" s="124" t="s">
        <v>11</v>
      </c>
      <c r="G526" s="12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5000</v>
      </c>
      <c r="H526" s="122"/>
      <c r="I526" s="532" t="s">
        <v>74</v>
      </c>
      <c r="J526" s="502"/>
      <c r="K526" s="125">
        <f>G526</f>
        <v>5000</v>
      </c>
      <c r="L526" s="131"/>
      <c r="M526" s="93"/>
      <c r="N526" s="110"/>
      <c r="O526" s="111" t="s">
        <v>75</v>
      </c>
      <c r="P526" s="111"/>
      <c r="Q526" s="111"/>
      <c r="R526" s="111">
        <f t="shared" si="116"/>
        <v>13</v>
      </c>
      <c r="S526" s="92"/>
      <c r="T526" s="111" t="s">
        <v>75</v>
      </c>
      <c r="U526" s="117" t="str">
        <f>IF($J$1="July","",Y525)</f>
        <v/>
      </c>
      <c r="V526" s="113"/>
      <c r="W526" s="117" t="str">
        <f t="shared" si="117"/>
        <v/>
      </c>
      <c r="X526" s="113"/>
      <c r="Y526" s="117" t="str">
        <f t="shared" si="118"/>
        <v/>
      </c>
      <c r="Z526" s="118"/>
      <c r="AA526" s="93"/>
      <c r="AB526" s="93"/>
      <c r="AC526" s="93"/>
    </row>
    <row r="527" spans="1:29" ht="18.75" customHeight="1" x14ac:dyDescent="0.2">
      <c r="A527" s="406"/>
      <c r="B527" s="427" t="s">
        <v>76</v>
      </c>
      <c r="C527" s="425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13</v>
      </c>
      <c r="D527" s="354"/>
      <c r="E527" s="354"/>
      <c r="F527" s="427" t="s">
        <v>58</v>
      </c>
      <c r="G527" s="428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75000</v>
      </c>
      <c r="H527" s="354"/>
      <c r="I527" s="533" t="s">
        <v>13</v>
      </c>
      <c r="J527" s="534"/>
      <c r="K527" s="431">
        <f>K525-K526</f>
        <v>37689.732142857145</v>
      </c>
      <c r="L527" s="413"/>
      <c r="M527" s="93"/>
      <c r="N527" s="110"/>
      <c r="O527" s="111" t="s">
        <v>78</v>
      </c>
      <c r="P527" s="111"/>
      <c r="Q527" s="111"/>
      <c r="R527" s="111">
        <f t="shared" si="116"/>
        <v>13</v>
      </c>
      <c r="S527" s="92"/>
      <c r="T527" s="111" t="s">
        <v>78</v>
      </c>
      <c r="U527" s="117" t="str">
        <f>Y526</f>
        <v/>
      </c>
      <c r="V527" s="113"/>
      <c r="W527" s="117" t="str">
        <f t="shared" si="117"/>
        <v/>
      </c>
      <c r="X527" s="113"/>
      <c r="Y527" s="117" t="str">
        <f t="shared" si="118"/>
        <v/>
      </c>
      <c r="Z527" s="118"/>
      <c r="AA527" s="93"/>
      <c r="AB527" s="93"/>
      <c r="AC527" s="93"/>
    </row>
    <row r="528" spans="1:29" ht="20.100000000000001" customHeight="1" x14ac:dyDescent="0.2">
      <c r="A528" s="98"/>
      <c r="B528" s="85"/>
      <c r="C528" s="85"/>
      <c r="D528" s="85"/>
      <c r="E528" s="85"/>
      <c r="F528" s="85"/>
      <c r="G528" s="85"/>
      <c r="H528" s="85"/>
      <c r="I528" s="551"/>
      <c r="J528" s="552"/>
      <c r="K528" s="87"/>
      <c r="L528" s="121"/>
      <c r="M528" s="93"/>
      <c r="N528" s="110"/>
      <c r="O528" s="111" t="s">
        <v>79</v>
      </c>
      <c r="P528" s="111"/>
      <c r="Q528" s="111"/>
      <c r="R528" s="111">
        <f t="shared" si="116"/>
        <v>13</v>
      </c>
      <c r="S528" s="92"/>
      <c r="T528" s="111" t="s">
        <v>79</v>
      </c>
      <c r="U528" s="117" t="str">
        <f>Y527</f>
        <v/>
      </c>
      <c r="V528" s="113"/>
      <c r="W528" s="117" t="str">
        <f t="shared" si="117"/>
        <v/>
      </c>
      <c r="X528" s="113"/>
      <c r="Y528" s="117" t="str">
        <f t="shared" si="118"/>
        <v/>
      </c>
      <c r="Z528" s="118"/>
      <c r="AA528" s="93"/>
      <c r="AB528" s="93"/>
      <c r="AC528" s="93"/>
    </row>
    <row r="529" spans="1:29" ht="20.100000000000001" customHeight="1" x14ac:dyDescent="0.3">
      <c r="A529" s="98"/>
      <c r="B529" s="83"/>
      <c r="C529" s="83"/>
      <c r="D529" s="83"/>
      <c r="E529" s="83"/>
      <c r="F529" s="83"/>
      <c r="G529" s="83"/>
      <c r="H529" s="83"/>
      <c r="I529" s="551"/>
      <c r="J529" s="552"/>
      <c r="K529" s="87"/>
      <c r="L529" s="121"/>
      <c r="M529" s="93"/>
      <c r="N529" s="110"/>
      <c r="O529" s="111" t="s">
        <v>80</v>
      </c>
      <c r="P529" s="111"/>
      <c r="Q529" s="111"/>
      <c r="R529" s="111">
        <f t="shared" si="116"/>
        <v>13</v>
      </c>
      <c r="S529" s="92"/>
      <c r="T529" s="111" t="s">
        <v>80</v>
      </c>
      <c r="U529" s="117" t="str">
        <f>IF($J$1="October","",Y528)</f>
        <v/>
      </c>
      <c r="V529" s="113"/>
      <c r="W529" s="117" t="str">
        <f t="shared" si="117"/>
        <v/>
      </c>
      <c r="X529" s="113"/>
      <c r="Y529" s="117" t="str">
        <f t="shared" si="118"/>
        <v/>
      </c>
      <c r="Z529" s="118"/>
      <c r="AA529" s="93"/>
      <c r="AB529" s="93"/>
      <c r="AC529" s="93"/>
    </row>
    <row r="530" spans="1:29" ht="20.100000000000001" customHeight="1" thickBot="1" x14ac:dyDescent="0.35">
      <c r="A530" s="132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4"/>
      <c r="M530" s="93"/>
      <c r="N530" s="110"/>
      <c r="O530" s="111" t="s">
        <v>81</v>
      </c>
      <c r="P530" s="111"/>
      <c r="Q530" s="111"/>
      <c r="R530" s="111">
        <f t="shared" si="116"/>
        <v>13</v>
      </c>
      <c r="S530" s="92"/>
      <c r="T530" s="111" t="s">
        <v>81</v>
      </c>
      <c r="U530" s="117" t="str">
        <f>IF($J$1="November","",Y529)</f>
        <v/>
      </c>
      <c r="V530" s="113"/>
      <c r="W530" s="117" t="str">
        <f t="shared" si="117"/>
        <v/>
      </c>
      <c r="X530" s="113"/>
      <c r="Y530" s="117" t="str">
        <f t="shared" si="118"/>
        <v/>
      </c>
      <c r="Z530" s="118"/>
      <c r="AA530" s="93"/>
      <c r="AB530" s="93"/>
      <c r="AC530" s="93"/>
    </row>
    <row r="531" spans="1:29" ht="20.100000000000001" customHeight="1" thickBot="1" x14ac:dyDescent="0.25">
      <c r="A531" s="354"/>
      <c r="B531" s="354"/>
      <c r="C531" s="354"/>
      <c r="D531" s="354"/>
      <c r="E531" s="354"/>
      <c r="F531" s="354"/>
      <c r="G531" s="354"/>
      <c r="H531" s="354"/>
      <c r="I531" s="354"/>
      <c r="J531" s="354"/>
      <c r="K531" s="354"/>
      <c r="L531" s="354"/>
      <c r="M531" s="136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6"/>
      <c r="AB531" s="136"/>
      <c r="AC531" s="136"/>
    </row>
    <row r="532" spans="1:29" ht="20.100000000000001" customHeight="1" thickBot="1" x14ac:dyDescent="0.55000000000000004">
      <c r="A532" s="537" t="s">
        <v>50</v>
      </c>
      <c r="B532" s="538"/>
      <c r="C532" s="538"/>
      <c r="D532" s="538"/>
      <c r="E532" s="538"/>
      <c r="F532" s="538"/>
      <c r="G532" s="538"/>
      <c r="H532" s="538"/>
      <c r="I532" s="538"/>
      <c r="J532" s="538"/>
      <c r="K532" s="538"/>
      <c r="L532" s="539"/>
      <c r="M532" s="94"/>
      <c r="N532" s="95"/>
      <c r="O532" s="546" t="s">
        <v>51</v>
      </c>
      <c r="P532" s="547"/>
      <c r="Q532" s="547"/>
      <c r="R532" s="548"/>
      <c r="S532" s="96"/>
      <c r="T532" s="546" t="s">
        <v>52</v>
      </c>
      <c r="U532" s="547"/>
      <c r="V532" s="547"/>
      <c r="W532" s="547"/>
      <c r="X532" s="547"/>
      <c r="Y532" s="548"/>
      <c r="Z532" s="97"/>
      <c r="AA532" s="94"/>
      <c r="AB532" s="93"/>
      <c r="AC532" s="93"/>
    </row>
    <row r="533" spans="1:29" ht="20.100000000000001" customHeight="1" thickBot="1" x14ac:dyDescent="0.25">
      <c r="A533" s="437"/>
      <c r="B533" s="438"/>
      <c r="C533" s="540" t="s">
        <v>240</v>
      </c>
      <c r="D533" s="549"/>
      <c r="E533" s="549"/>
      <c r="F533" s="549"/>
      <c r="G533" s="438" t="str">
        <f>$J$1</f>
        <v>February</v>
      </c>
      <c r="H533" s="542">
        <f>$K$1</f>
        <v>2024</v>
      </c>
      <c r="I533" s="549"/>
      <c r="J533" s="438"/>
      <c r="K533" s="439"/>
      <c r="L533" s="440"/>
      <c r="M533" s="102"/>
      <c r="N533" s="103"/>
      <c r="O533" s="104" t="s">
        <v>53</v>
      </c>
      <c r="P533" s="104" t="s">
        <v>54</v>
      </c>
      <c r="Q533" s="104" t="s">
        <v>55</v>
      </c>
      <c r="R533" s="104" t="s">
        <v>56</v>
      </c>
      <c r="S533" s="105"/>
      <c r="T533" s="104" t="s">
        <v>53</v>
      </c>
      <c r="U533" s="104" t="s">
        <v>57</v>
      </c>
      <c r="V533" s="104" t="s">
        <v>9</v>
      </c>
      <c r="W533" s="104" t="s">
        <v>10</v>
      </c>
      <c r="X533" s="104" t="s">
        <v>11</v>
      </c>
      <c r="Y533" s="104" t="s">
        <v>58</v>
      </c>
      <c r="Z533" s="106"/>
      <c r="AA533" s="102"/>
      <c r="AB533" s="93"/>
      <c r="AC533" s="93"/>
    </row>
    <row r="534" spans="1:29" ht="20.100000000000001" customHeight="1" x14ac:dyDescent="0.2">
      <c r="A534" s="98"/>
      <c r="B534" s="85"/>
      <c r="C534" s="85"/>
      <c r="D534" s="107"/>
      <c r="E534" s="107"/>
      <c r="F534" s="107"/>
      <c r="G534" s="107"/>
      <c r="H534" s="107"/>
      <c r="I534" s="85"/>
      <c r="J534" s="108" t="s">
        <v>59</v>
      </c>
      <c r="K534" s="87">
        <f>22500+2500+2000+3000</f>
        <v>30000</v>
      </c>
      <c r="L534" s="109"/>
      <c r="M534" s="93"/>
      <c r="N534" s="110"/>
      <c r="O534" s="111" t="s">
        <v>60</v>
      </c>
      <c r="P534" s="111">
        <v>28</v>
      </c>
      <c r="Q534" s="111">
        <v>3</v>
      </c>
      <c r="R534" s="111">
        <f>15-Q534</f>
        <v>12</v>
      </c>
      <c r="S534" s="112"/>
      <c r="T534" s="111" t="s">
        <v>60</v>
      </c>
      <c r="U534" s="113">
        <v>10000</v>
      </c>
      <c r="V534" s="113"/>
      <c r="W534" s="113">
        <f>V534+U534</f>
        <v>10000</v>
      </c>
      <c r="X534" s="113"/>
      <c r="Y534" s="113">
        <f>W534-X534</f>
        <v>10000</v>
      </c>
      <c r="Z534" s="106"/>
      <c r="AA534" s="93"/>
      <c r="AB534" s="93"/>
      <c r="AC534" s="93"/>
    </row>
    <row r="535" spans="1:29" ht="20.100000000000001" customHeight="1" thickBot="1" x14ac:dyDescent="0.25">
      <c r="A535" s="98"/>
      <c r="B535" s="85" t="s">
        <v>61</v>
      </c>
      <c r="C535" s="84" t="s">
        <v>108</v>
      </c>
      <c r="D535" s="85"/>
      <c r="E535" s="85"/>
      <c r="F535" s="85"/>
      <c r="G535" s="85"/>
      <c r="H535" s="114"/>
      <c r="I535" s="107"/>
      <c r="J535" s="85"/>
      <c r="K535" s="85"/>
      <c r="L535" s="115"/>
      <c r="M535" s="94"/>
      <c r="N535" s="116"/>
      <c r="O535" s="111" t="s">
        <v>62</v>
      </c>
      <c r="P535" s="111"/>
      <c r="Q535" s="111"/>
      <c r="R535" s="111">
        <f t="shared" ref="R535:R545" si="119">R534-Q535</f>
        <v>12</v>
      </c>
      <c r="S535" s="92"/>
      <c r="T535" s="111" t="s">
        <v>62</v>
      </c>
      <c r="U535" s="117">
        <f>Y534</f>
        <v>10000</v>
      </c>
      <c r="V535" s="113"/>
      <c r="W535" s="117">
        <f t="shared" ref="W535:W545" si="120">IF(U535="","",U535+V535)</f>
        <v>10000</v>
      </c>
      <c r="X535" s="113">
        <v>2000</v>
      </c>
      <c r="Y535" s="117">
        <f t="shared" ref="Y535:Y545" si="121">IF(W535="","",W535-X535)</f>
        <v>8000</v>
      </c>
      <c r="Z535" s="118"/>
      <c r="AA535" s="94"/>
      <c r="AB535" s="93"/>
      <c r="AC535" s="93"/>
    </row>
    <row r="536" spans="1:29" ht="20.100000000000001" customHeight="1" thickBot="1" x14ac:dyDescent="0.25">
      <c r="A536" s="406"/>
      <c r="B536" s="414" t="s">
        <v>63</v>
      </c>
      <c r="C536" s="415"/>
      <c r="D536" s="354"/>
      <c r="E536" s="354"/>
      <c r="F536" s="543" t="s">
        <v>52</v>
      </c>
      <c r="G536" s="544"/>
      <c r="H536" s="354"/>
      <c r="I536" s="543" t="s">
        <v>64</v>
      </c>
      <c r="J536" s="545"/>
      <c r="K536" s="544"/>
      <c r="L536" s="416"/>
      <c r="M536" s="93"/>
      <c r="N536" s="110"/>
      <c r="O536" s="111" t="s">
        <v>65</v>
      </c>
      <c r="P536" s="111"/>
      <c r="Q536" s="111"/>
      <c r="R536" s="111">
        <f t="shared" si="119"/>
        <v>12</v>
      </c>
      <c r="S536" s="92"/>
      <c r="T536" s="111" t="s">
        <v>65</v>
      </c>
      <c r="U536" s="117"/>
      <c r="V536" s="113"/>
      <c r="W536" s="117" t="str">
        <f t="shared" si="120"/>
        <v/>
      </c>
      <c r="X536" s="113"/>
      <c r="Y536" s="117" t="str">
        <f t="shared" si="121"/>
        <v/>
      </c>
      <c r="Z536" s="118"/>
      <c r="AA536" s="93"/>
      <c r="AB536" s="93"/>
      <c r="AC536" s="93"/>
    </row>
    <row r="537" spans="1:29" ht="20.100000000000001" customHeight="1" x14ac:dyDescent="0.2">
      <c r="A537" s="98"/>
      <c r="B537" s="85"/>
      <c r="C537" s="85"/>
      <c r="D537" s="85"/>
      <c r="E537" s="85"/>
      <c r="F537" s="85"/>
      <c r="G537" s="85"/>
      <c r="H537" s="122"/>
      <c r="I537" s="85"/>
      <c r="J537" s="85"/>
      <c r="K537" s="85"/>
      <c r="L537" s="123"/>
      <c r="M537" s="93"/>
      <c r="N537" s="110"/>
      <c r="O537" s="111" t="s">
        <v>66</v>
      </c>
      <c r="P537" s="111"/>
      <c r="Q537" s="111"/>
      <c r="R537" s="111">
        <f t="shared" si="119"/>
        <v>12</v>
      </c>
      <c r="S537" s="92"/>
      <c r="T537" s="111" t="s">
        <v>66</v>
      </c>
      <c r="U537" s="117"/>
      <c r="V537" s="113"/>
      <c r="W537" s="117" t="str">
        <f t="shared" si="120"/>
        <v/>
      </c>
      <c r="X537" s="113"/>
      <c r="Y537" s="117" t="str">
        <f t="shared" si="121"/>
        <v/>
      </c>
      <c r="Z537" s="118"/>
      <c r="AA537" s="93"/>
      <c r="AB537" s="93"/>
      <c r="AC537" s="93"/>
    </row>
    <row r="538" spans="1:29" ht="20.100000000000001" customHeight="1" x14ac:dyDescent="0.2">
      <c r="A538" s="98"/>
      <c r="B538" s="550" t="s">
        <v>51</v>
      </c>
      <c r="C538" s="502"/>
      <c r="D538" s="85"/>
      <c r="E538" s="85"/>
      <c r="F538" s="124" t="s">
        <v>67</v>
      </c>
      <c r="G538" s="12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10000</v>
      </c>
      <c r="H538" s="122"/>
      <c r="I538" s="126">
        <f>IF(C542&gt;=C541,$K$2,C540+C542)</f>
        <v>28</v>
      </c>
      <c r="J538" s="127" t="s">
        <v>68</v>
      </c>
      <c r="K538" s="128">
        <f>K534/$K$2*I538</f>
        <v>29999.999999999996</v>
      </c>
      <c r="L538" s="129"/>
      <c r="M538" s="93"/>
      <c r="N538" s="110"/>
      <c r="O538" s="111" t="s">
        <v>69</v>
      </c>
      <c r="P538" s="111"/>
      <c r="Q538" s="111"/>
      <c r="R538" s="111">
        <f t="shared" si="119"/>
        <v>12</v>
      </c>
      <c r="S538" s="92"/>
      <c r="T538" s="111" t="s">
        <v>69</v>
      </c>
      <c r="U538" s="117"/>
      <c r="V538" s="113"/>
      <c r="W538" s="117" t="str">
        <f t="shared" si="120"/>
        <v/>
      </c>
      <c r="X538" s="113"/>
      <c r="Y538" s="117" t="str">
        <f t="shared" si="121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130"/>
      <c r="C539" s="130"/>
      <c r="D539" s="85"/>
      <c r="E539" s="85"/>
      <c r="F539" s="124" t="s">
        <v>9</v>
      </c>
      <c r="G539" s="12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122"/>
      <c r="I539" s="126">
        <v>60</v>
      </c>
      <c r="J539" s="127" t="s">
        <v>70</v>
      </c>
      <c r="K539" s="125">
        <f>K534/$K$2/8*I539</f>
        <v>8035.7142857142853</v>
      </c>
      <c r="L539" s="131"/>
      <c r="M539" s="93"/>
      <c r="N539" s="110"/>
      <c r="O539" s="111" t="s">
        <v>47</v>
      </c>
      <c r="P539" s="111"/>
      <c r="Q539" s="111"/>
      <c r="R539" s="111">
        <f t="shared" si="119"/>
        <v>12</v>
      </c>
      <c r="S539" s="92"/>
      <c r="T539" s="111" t="s">
        <v>47</v>
      </c>
      <c r="U539" s="117"/>
      <c r="V539" s="113"/>
      <c r="W539" s="117" t="str">
        <f t="shared" si="120"/>
        <v/>
      </c>
      <c r="X539" s="113"/>
      <c r="Y539" s="117" t="str">
        <f t="shared" si="121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24" t="s">
        <v>54</v>
      </c>
      <c r="C540" s="13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0</v>
      </c>
      <c r="D540" s="85"/>
      <c r="E540" s="85"/>
      <c r="F540" s="124" t="s">
        <v>71</v>
      </c>
      <c r="G540" s="12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10000</v>
      </c>
      <c r="H540" s="122"/>
      <c r="I540" s="532" t="s">
        <v>72</v>
      </c>
      <c r="J540" s="502"/>
      <c r="K540" s="125">
        <f>K538+K539</f>
        <v>38035.714285714283</v>
      </c>
      <c r="L540" s="131"/>
      <c r="M540" s="93"/>
      <c r="N540" s="110"/>
      <c r="O540" s="111" t="s">
        <v>73</v>
      </c>
      <c r="P540" s="111"/>
      <c r="Q540" s="111"/>
      <c r="R540" s="111">
        <f t="shared" si="119"/>
        <v>12</v>
      </c>
      <c r="S540" s="92"/>
      <c r="T540" s="111" t="s">
        <v>73</v>
      </c>
      <c r="U540" s="117"/>
      <c r="V540" s="113"/>
      <c r="W540" s="117" t="str">
        <f t="shared" si="120"/>
        <v/>
      </c>
      <c r="X540" s="113"/>
      <c r="Y540" s="117" t="str">
        <f t="shared" si="121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55</v>
      </c>
      <c r="C541" s="13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85"/>
      <c r="E541" s="85"/>
      <c r="F541" s="124" t="s">
        <v>11</v>
      </c>
      <c r="G541" s="12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122"/>
      <c r="I541" s="532" t="s">
        <v>74</v>
      </c>
      <c r="J541" s="502"/>
      <c r="K541" s="125">
        <f>G541</f>
        <v>2000</v>
      </c>
      <c r="L541" s="131"/>
      <c r="M541" s="93"/>
      <c r="N541" s="110"/>
      <c r="O541" s="111" t="s">
        <v>75</v>
      </c>
      <c r="P541" s="111"/>
      <c r="Q541" s="111"/>
      <c r="R541" s="111">
        <f t="shared" si="119"/>
        <v>12</v>
      </c>
      <c r="S541" s="92"/>
      <c r="T541" s="111" t="s">
        <v>75</v>
      </c>
      <c r="U541" s="117"/>
      <c r="V541" s="113"/>
      <c r="W541" s="117" t="str">
        <f t="shared" si="120"/>
        <v/>
      </c>
      <c r="X541" s="113"/>
      <c r="Y541" s="117" t="str">
        <f t="shared" si="121"/>
        <v/>
      </c>
      <c r="Z541" s="118"/>
      <c r="AA541" s="93"/>
      <c r="AB541" s="93"/>
      <c r="AC541" s="93"/>
    </row>
    <row r="542" spans="1:29" ht="18.75" customHeight="1" x14ac:dyDescent="0.2">
      <c r="A542" s="406"/>
      <c r="B542" s="427" t="s">
        <v>76</v>
      </c>
      <c r="C542" s="425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12</v>
      </c>
      <c r="D542" s="354"/>
      <c r="E542" s="354"/>
      <c r="F542" s="427" t="s">
        <v>58</v>
      </c>
      <c r="G542" s="428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8000</v>
      </c>
      <c r="H542" s="354"/>
      <c r="I542" s="533" t="s">
        <v>13</v>
      </c>
      <c r="J542" s="534"/>
      <c r="K542" s="431">
        <f>K540-K541</f>
        <v>36035.714285714283</v>
      </c>
      <c r="L542" s="413"/>
      <c r="M542" s="93"/>
      <c r="N542" s="110"/>
      <c r="O542" s="111" t="s">
        <v>78</v>
      </c>
      <c r="P542" s="111"/>
      <c r="Q542" s="111"/>
      <c r="R542" s="111">
        <f t="shared" si="119"/>
        <v>12</v>
      </c>
      <c r="S542" s="92"/>
      <c r="T542" s="111" t="s">
        <v>78</v>
      </c>
      <c r="U542" s="117"/>
      <c r="V542" s="113"/>
      <c r="W542" s="117" t="str">
        <f t="shared" si="120"/>
        <v/>
      </c>
      <c r="X542" s="113"/>
      <c r="Y542" s="117" t="str">
        <f t="shared" si="121"/>
        <v/>
      </c>
      <c r="Z542" s="118"/>
      <c r="AA542" s="93"/>
      <c r="AB542" s="93"/>
      <c r="AC542" s="93"/>
    </row>
    <row r="543" spans="1:29" ht="20.100000000000001" customHeight="1" x14ac:dyDescent="0.2">
      <c r="A543" s="98"/>
      <c r="B543" s="85"/>
      <c r="C543" s="85"/>
      <c r="D543" s="85"/>
      <c r="E543" s="85"/>
      <c r="F543" s="85"/>
      <c r="G543" s="85"/>
      <c r="H543" s="85"/>
      <c r="I543" s="551"/>
      <c r="J543" s="552"/>
      <c r="K543" s="87"/>
      <c r="L543" s="121"/>
      <c r="M543" s="93"/>
      <c r="N543" s="110"/>
      <c r="O543" s="111" t="s">
        <v>79</v>
      </c>
      <c r="P543" s="111"/>
      <c r="Q543" s="111"/>
      <c r="R543" s="111">
        <f t="shared" si="119"/>
        <v>12</v>
      </c>
      <c r="S543" s="92"/>
      <c r="T543" s="111" t="s">
        <v>79</v>
      </c>
      <c r="U543" s="117"/>
      <c r="V543" s="113"/>
      <c r="W543" s="117" t="str">
        <f t="shared" si="120"/>
        <v/>
      </c>
      <c r="X543" s="113"/>
      <c r="Y543" s="117" t="str">
        <f t="shared" si="121"/>
        <v/>
      </c>
      <c r="Z543" s="118"/>
      <c r="AA543" s="93"/>
      <c r="AB543" s="93"/>
      <c r="AC543" s="93"/>
    </row>
    <row r="544" spans="1:29" ht="20.100000000000001" customHeight="1" x14ac:dyDescent="0.3">
      <c r="A544" s="98"/>
      <c r="B544" s="83"/>
      <c r="C544" s="83"/>
      <c r="D544" s="83"/>
      <c r="E544" s="83"/>
      <c r="F544" s="83"/>
      <c r="G544" s="83"/>
      <c r="H544" s="83"/>
      <c r="I544" s="551"/>
      <c r="J544" s="552"/>
      <c r="K544" s="87"/>
      <c r="L544" s="121"/>
      <c r="M544" s="93"/>
      <c r="N544" s="110"/>
      <c r="O544" s="111" t="s">
        <v>80</v>
      </c>
      <c r="P544" s="111"/>
      <c r="Q544" s="111"/>
      <c r="R544" s="111">
        <f t="shared" si="119"/>
        <v>12</v>
      </c>
      <c r="S544" s="92"/>
      <c r="T544" s="111" t="s">
        <v>80</v>
      </c>
      <c r="U544" s="117"/>
      <c r="V544" s="113"/>
      <c r="W544" s="117" t="str">
        <f t="shared" si="120"/>
        <v/>
      </c>
      <c r="X544" s="113"/>
      <c r="Y544" s="117" t="str">
        <f t="shared" si="121"/>
        <v/>
      </c>
      <c r="Z544" s="118"/>
      <c r="AA544" s="93"/>
      <c r="AB544" s="93"/>
      <c r="AC544" s="93"/>
    </row>
    <row r="545" spans="1:29" ht="20.100000000000001" customHeight="1" thickBot="1" x14ac:dyDescent="0.35">
      <c r="A545" s="132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4"/>
      <c r="M545" s="93"/>
      <c r="N545" s="110"/>
      <c r="O545" s="111" t="s">
        <v>81</v>
      </c>
      <c r="P545" s="111"/>
      <c r="Q545" s="111"/>
      <c r="R545" s="111">
        <f t="shared" si="119"/>
        <v>12</v>
      </c>
      <c r="S545" s="92"/>
      <c r="T545" s="111" t="s">
        <v>81</v>
      </c>
      <c r="U545" s="117"/>
      <c r="V545" s="113"/>
      <c r="W545" s="117" t="str">
        <f t="shared" si="120"/>
        <v/>
      </c>
      <c r="X545" s="113"/>
      <c r="Y545" s="117" t="str">
        <f t="shared" si="121"/>
        <v/>
      </c>
      <c r="Z545" s="118"/>
      <c r="AA545" s="93"/>
      <c r="AB545" s="93"/>
      <c r="AC545" s="93"/>
    </row>
    <row r="546" spans="1:29" ht="20.100000000000001" customHeight="1" thickBot="1" x14ac:dyDescent="0.25">
      <c r="A546" s="354"/>
      <c r="B546" s="354"/>
      <c r="C546" s="354"/>
      <c r="D546" s="354"/>
      <c r="E546" s="354"/>
      <c r="F546" s="354"/>
      <c r="G546" s="354"/>
      <c r="H546" s="354"/>
      <c r="I546" s="354"/>
      <c r="J546" s="354"/>
      <c r="K546" s="354"/>
      <c r="L546" s="354"/>
      <c r="M546" s="136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6"/>
      <c r="AB546" s="136"/>
      <c r="AC546" s="136"/>
    </row>
    <row r="547" spans="1:29" ht="20.100000000000001" customHeight="1" thickBot="1" x14ac:dyDescent="0.55000000000000004">
      <c r="A547" s="537" t="s">
        <v>50</v>
      </c>
      <c r="B547" s="538"/>
      <c r="C547" s="538"/>
      <c r="D547" s="538"/>
      <c r="E547" s="538"/>
      <c r="F547" s="538"/>
      <c r="G547" s="538"/>
      <c r="H547" s="538"/>
      <c r="I547" s="538"/>
      <c r="J547" s="538"/>
      <c r="K547" s="538"/>
      <c r="L547" s="539"/>
      <c r="M547" s="94"/>
      <c r="N547" s="95"/>
      <c r="O547" s="546" t="s">
        <v>51</v>
      </c>
      <c r="P547" s="547"/>
      <c r="Q547" s="547"/>
      <c r="R547" s="548"/>
      <c r="S547" s="96"/>
      <c r="T547" s="546" t="s">
        <v>52</v>
      </c>
      <c r="U547" s="547"/>
      <c r="V547" s="547"/>
      <c r="W547" s="547"/>
      <c r="X547" s="547"/>
      <c r="Y547" s="548"/>
      <c r="Z547" s="97"/>
      <c r="AA547" s="93"/>
      <c r="AB547" s="93"/>
      <c r="AC547" s="93"/>
    </row>
    <row r="548" spans="1:29" ht="20.100000000000001" customHeight="1" thickBot="1" x14ac:dyDescent="0.25">
      <c r="A548" s="437"/>
      <c r="B548" s="438"/>
      <c r="C548" s="540" t="s">
        <v>240</v>
      </c>
      <c r="D548" s="549"/>
      <c r="E548" s="549"/>
      <c r="F548" s="549"/>
      <c r="G548" s="438" t="str">
        <f>$J$1</f>
        <v>February</v>
      </c>
      <c r="H548" s="542">
        <f>$K$1</f>
        <v>2024</v>
      </c>
      <c r="I548" s="549"/>
      <c r="J548" s="438"/>
      <c r="K548" s="439"/>
      <c r="L548" s="440"/>
      <c r="M548" s="102"/>
      <c r="N548" s="103"/>
      <c r="O548" s="104" t="s">
        <v>53</v>
      </c>
      <c r="P548" s="104" t="s">
        <v>54</v>
      </c>
      <c r="Q548" s="104" t="s">
        <v>55</v>
      </c>
      <c r="R548" s="104" t="s">
        <v>56</v>
      </c>
      <c r="S548" s="105"/>
      <c r="T548" s="104" t="s">
        <v>53</v>
      </c>
      <c r="U548" s="104" t="s">
        <v>57</v>
      </c>
      <c r="V548" s="104" t="s">
        <v>9</v>
      </c>
      <c r="W548" s="104" t="s">
        <v>10</v>
      </c>
      <c r="X548" s="104" t="s">
        <v>11</v>
      </c>
      <c r="Y548" s="104" t="s">
        <v>58</v>
      </c>
      <c r="Z548" s="106"/>
      <c r="AA548" s="93"/>
      <c r="AB548" s="93"/>
      <c r="AC548" s="93"/>
    </row>
    <row r="549" spans="1:29" ht="20.100000000000001" customHeight="1" x14ac:dyDescent="0.2">
      <c r="A549" s="98"/>
      <c r="B549" s="85"/>
      <c r="C549" s="85"/>
      <c r="D549" s="107"/>
      <c r="E549" s="107"/>
      <c r="F549" s="107"/>
      <c r="G549" s="107"/>
      <c r="H549" s="107"/>
      <c r="I549" s="85"/>
      <c r="J549" s="108" t="s">
        <v>59</v>
      </c>
      <c r="K549" s="87">
        <f>24500+2000+3000+2000</f>
        <v>31500</v>
      </c>
      <c r="L549" s="109"/>
      <c r="M549" s="93"/>
      <c r="N549" s="110"/>
      <c r="O549" s="111" t="s">
        <v>60</v>
      </c>
      <c r="P549" s="111">
        <v>31</v>
      </c>
      <c r="Q549" s="111">
        <v>0</v>
      </c>
      <c r="R549" s="111">
        <f>15-Q549</f>
        <v>15</v>
      </c>
      <c r="S549" s="112"/>
      <c r="T549" s="111" t="s">
        <v>60</v>
      </c>
      <c r="U549" s="113">
        <v>9000</v>
      </c>
      <c r="V549" s="113"/>
      <c r="W549" s="113">
        <f>V549+U549</f>
        <v>9000</v>
      </c>
      <c r="X549" s="113">
        <v>2000</v>
      </c>
      <c r="Y549" s="113">
        <f>W549-X549</f>
        <v>7000</v>
      </c>
      <c r="Z549" s="106"/>
      <c r="AA549" s="93"/>
      <c r="AB549" s="93"/>
      <c r="AC549" s="93"/>
    </row>
    <row r="550" spans="1:29" ht="20.100000000000001" customHeight="1" thickBot="1" x14ac:dyDescent="0.25">
      <c r="A550" s="98"/>
      <c r="B550" s="85" t="s">
        <v>61</v>
      </c>
      <c r="C550" s="84" t="s">
        <v>110</v>
      </c>
      <c r="D550" s="85"/>
      <c r="E550" s="85"/>
      <c r="F550" s="85"/>
      <c r="G550" s="85"/>
      <c r="H550" s="114"/>
      <c r="I550" s="107"/>
      <c r="J550" s="85"/>
      <c r="K550" s="85"/>
      <c r="L550" s="115"/>
      <c r="M550" s="94"/>
      <c r="N550" s="116"/>
      <c r="O550" s="111" t="s">
        <v>62</v>
      </c>
      <c r="P550" s="111"/>
      <c r="Q550" s="111"/>
      <c r="R550" s="111">
        <f t="shared" ref="R550:R560" si="122">R549-Q550</f>
        <v>15</v>
      </c>
      <c r="S550" s="92"/>
      <c r="T550" s="111" t="s">
        <v>62</v>
      </c>
      <c r="U550" s="117">
        <f>Y549</f>
        <v>7000</v>
      </c>
      <c r="V550" s="113"/>
      <c r="W550" s="117">
        <f t="shared" ref="W550:W560" si="123">IF(U550="","",U550+V550)</f>
        <v>7000</v>
      </c>
      <c r="X550" s="113">
        <v>2000</v>
      </c>
      <c r="Y550" s="117">
        <f t="shared" ref="Y550:Y560" si="124">IF(W550="","",W550-X550)</f>
        <v>5000</v>
      </c>
      <c r="Z550" s="118"/>
      <c r="AA550" s="93"/>
      <c r="AB550" s="93"/>
      <c r="AC550" s="93"/>
    </row>
    <row r="551" spans="1:29" ht="20.100000000000001" customHeight="1" thickBot="1" x14ac:dyDescent="0.25">
      <c r="A551" s="406"/>
      <c r="B551" s="414" t="s">
        <v>63</v>
      </c>
      <c r="C551" s="415"/>
      <c r="D551" s="354"/>
      <c r="E551" s="354"/>
      <c r="F551" s="543" t="s">
        <v>52</v>
      </c>
      <c r="G551" s="544"/>
      <c r="H551" s="354"/>
      <c r="I551" s="543" t="s">
        <v>64</v>
      </c>
      <c r="J551" s="545"/>
      <c r="K551" s="544"/>
      <c r="L551" s="416"/>
      <c r="M551" s="93"/>
      <c r="N551" s="110"/>
      <c r="O551" s="111" t="s">
        <v>65</v>
      </c>
      <c r="P551" s="111"/>
      <c r="Q551" s="111"/>
      <c r="R551" s="111">
        <f t="shared" si="122"/>
        <v>15</v>
      </c>
      <c r="S551" s="92"/>
      <c r="T551" s="111" t="s">
        <v>65</v>
      </c>
      <c r="U551" s="117"/>
      <c r="V551" s="113"/>
      <c r="W551" s="117" t="str">
        <f t="shared" si="123"/>
        <v/>
      </c>
      <c r="X551" s="113"/>
      <c r="Y551" s="117" t="str">
        <f t="shared" si="124"/>
        <v/>
      </c>
      <c r="Z551" s="118"/>
      <c r="AA551" s="93"/>
      <c r="AB551" s="93"/>
      <c r="AC551" s="93"/>
    </row>
    <row r="552" spans="1:29" ht="20.100000000000001" customHeight="1" x14ac:dyDescent="0.2">
      <c r="A552" s="98"/>
      <c r="B552" s="85"/>
      <c r="C552" s="85"/>
      <c r="D552" s="85"/>
      <c r="E552" s="85"/>
      <c r="F552" s="85"/>
      <c r="G552" s="85"/>
      <c r="H552" s="122"/>
      <c r="I552" s="85"/>
      <c r="J552" s="85"/>
      <c r="K552" s="85"/>
      <c r="L552" s="123"/>
      <c r="M552" s="93"/>
      <c r="N552" s="110"/>
      <c r="O552" s="111" t="s">
        <v>66</v>
      </c>
      <c r="P552" s="111"/>
      <c r="Q552" s="111"/>
      <c r="R552" s="111">
        <f t="shared" si="122"/>
        <v>15</v>
      </c>
      <c r="S552" s="92"/>
      <c r="T552" s="111" t="s">
        <v>66</v>
      </c>
      <c r="U552" s="117"/>
      <c r="V552" s="113"/>
      <c r="W552" s="117" t="str">
        <f t="shared" si="123"/>
        <v/>
      </c>
      <c r="X552" s="113"/>
      <c r="Y552" s="117" t="str">
        <f t="shared" si="124"/>
        <v/>
      </c>
      <c r="Z552" s="118"/>
      <c r="AA552" s="93"/>
      <c r="AB552" s="93"/>
      <c r="AC552" s="93"/>
    </row>
    <row r="553" spans="1:29" ht="20.100000000000001" customHeight="1" x14ac:dyDescent="0.2">
      <c r="A553" s="98"/>
      <c r="B553" s="550" t="s">
        <v>51</v>
      </c>
      <c r="C553" s="502"/>
      <c r="D553" s="85"/>
      <c r="E553" s="85"/>
      <c r="F553" s="124" t="s">
        <v>67</v>
      </c>
      <c r="G553" s="125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7000</v>
      </c>
      <c r="H553" s="122"/>
      <c r="I553" s="126">
        <f>IF(C557&gt;=C556,$K$2,C555+C557)</f>
        <v>28</v>
      </c>
      <c r="J553" s="127" t="s">
        <v>68</v>
      </c>
      <c r="K553" s="128">
        <f>K549/$K$2*I553</f>
        <v>31500</v>
      </c>
      <c r="L553" s="129"/>
      <c r="M553" s="93"/>
      <c r="N553" s="110"/>
      <c r="O553" s="111" t="s">
        <v>69</v>
      </c>
      <c r="P553" s="111"/>
      <c r="Q553" s="111"/>
      <c r="R553" s="111">
        <f t="shared" si="122"/>
        <v>15</v>
      </c>
      <c r="S553" s="92"/>
      <c r="T553" s="111" t="s">
        <v>69</v>
      </c>
      <c r="U553" s="117"/>
      <c r="V553" s="113"/>
      <c r="W553" s="117" t="str">
        <f t="shared" si="123"/>
        <v/>
      </c>
      <c r="X553" s="113"/>
      <c r="Y553" s="117" t="str">
        <f t="shared" si="124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130"/>
      <c r="C554" s="130"/>
      <c r="D554" s="85"/>
      <c r="E554" s="85"/>
      <c r="F554" s="124" t="s">
        <v>9</v>
      </c>
      <c r="G554" s="12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22"/>
      <c r="I554" s="126">
        <v>33</v>
      </c>
      <c r="J554" s="127" t="s">
        <v>70</v>
      </c>
      <c r="K554" s="125">
        <f>K549/$K$2/8*I554</f>
        <v>4640.625</v>
      </c>
      <c r="L554" s="131"/>
      <c r="M554" s="93"/>
      <c r="N554" s="110"/>
      <c r="O554" s="111" t="s">
        <v>47</v>
      </c>
      <c r="P554" s="111"/>
      <c r="Q554" s="111"/>
      <c r="R554" s="111">
        <f t="shared" si="122"/>
        <v>15</v>
      </c>
      <c r="S554" s="92"/>
      <c r="T554" s="111" t="s">
        <v>47</v>
      </c>
      <c r="U554" s="117"/>
      <c r="V554" s="113"/>
      <c r="W554" s="117" t="str">
        <f t="shared" si="123"/>
        <v/>
      </c>
      <c r="X554" s="113"/>
      <c r="Y554" s="117" t="str">
        <f t="shared" si="124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24" t="s">
        <v>54</v>
      </c>
      <c r="C555" s="13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0</v>
      </c>
      <c r="D555" s="85"/>
      <c r="E555" s="85"/>
      <c r="F555" s="124" t="s">
        <v>71</v>
      </c>
      <c r="G555" s="125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7000</v>
      </c>
      <c r="H555" s="122"/>
      <c r="I555" s="532" t="s">
        <v>72</v>
      </c>
      <c r="J555" s="502"/>
      <c r="K555" s="125">
        <f>K553+K554</f>
        <v>36140.625</v>
      </c>
      <c r="L555" s="131"/>
      <c r="M555" s="93"/>
      <c r="N555" s="110"/>
      <c r="O555" s="111" t="s">
        <v>73</v>
      </c>
      <c r="P555" s="111"/>
      <c r="Q555" s="111"/>
      <c r="R555" s="111">
        <f t="shared" si="122"/>
        <v>15</v>
      </c>
      <c r="S555" s="92"/>
      <c r="T555" s="111" t="s">
        <v>73</v>
      </c>
      <c r="U555" s="117"/>
      <c r="V555" s="113"/>
      <c r="W555" s="117" t="str">
        <f t="shared" si="123"/>
        <v/>
      </c>
      <c r="X555" s="113"/>
      <c r="Y555" s="117" t="str">
        <f t="shared" si="124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55</v>
      </c>
      <c r="C556" s="13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85"/>
      <c r="E556" s="85"/>
      <c r="F556" s="124" t="s">
        <v>11</v>
      </c>
      <c r="G556" s="12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2000</v>
      </c>
      <c r="H556" s="122"/>
      <c r="I556" s="532" t="s">
        <v>74</v>
      </c>
      <c r="J556" s="502"/>
      <c r="K556" s="125">
        <f>G556</f>
        <v>2000</v>
      </c>
      <c r="L556" s="131"/>
      <c r="M556" s="93"/>
      <c r="N556" s="110"/>
      <c r="O556" s="111" t="s">
        <v>75</v>
      </c>
      <c r="P556" s="111"/>
      <c r="Q556" s="111"/>
      <c r="R556" s="111">
        <f t="shared" si="122"/>
        <v>15</v>
      </c>
      <c r="S556" s="92"/>
      <c r="T556" s="111" t="s">
        <v>75</v>
      </c>
      <c r="U556" s="117"/>
      <c r="V556" s="113"/>
      <c r="W556" s="117" t="str">
        <f t="shared" si="123"/>
        <v/>
      </c>
      <c r="X556" s="113"/>
      <c r="Y556" s="117" t="str">
        <f t="shared" si="124"/>
        <v/>
      </c>
      <c r="Z556" s="118"/>
      <c r="AA556" s="93"/>
      <c r="AB556" s="93"/>
      <c r="AC556" s="93"/>
    </row>
    <row r="557" spans="1:29" ht="18.75" customHeight="1" x14ac:dyDescent="0.2">
      <c r="A557" s="406"/>
      <c r="B557" s="427" t="s">
        <v>76</v>
      </c>
      <c r="C557" s="425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15</v>
      </c>
      <c r="D557" s="354"/>
      <c r="E557" s="354"/>
      <c r="F557" s="427" t="s">
        <v>58</v>
      </c>
      <c r="G557" s="428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5000</v>
      </c>
      <c r="H557" s="354"/>
      <c r="I557" s="533" t="s">
        <v>13</v>
      </c>
      <c r="J557" s="534"/>
      <c r="K557" s="431">
        <f>K555-K556</f>
        <v>34140.625</v>
      </c>
      <c r="L557" s="413"/>
      <c r="M557" s="93"/>
      <c r="N557" s="110"/>
      <c r="O557" s="111" t="s">
        <v>78</v>
      </c>
      <c r="P557" s="111"/>
      <c r="Q557" s="111"/>
      <c r="R557" s="111">
        <f t="shared" si="122"/>
        <v>15</v>
      </c>
      <c r="S557" s="92"/>
      <c r="T557" s="111" t="s">
        <v>78</v>
      </c>
      <c r="U557" s="117"/>
      <c r="V557" s="113"/>
      <c r="W557" s="117" t="str">
        <f t="shared" si="123"/>
        <v/>
      </c>
      <c r="X557" s="113"/>
      <c r="Y557" s="117" t="str">
        <f t="shared" si="124"/>
        <v/>
      </c>
      <c r="Z557" s="118"/>
      <c r="AA557" s="93"/>
      <c r="AB557" s="93"/>
      <c r="AC557" s="93"/>
    </row>
    <row r="558" spans="1:29" ht="20.100000000000001" customHeight="1" x14ac:dyDescent="0.2">
      <c r="A558" s="98"/>
      <c r="B558" s="85"/>
      <c r="C558" s="85"/>
      <c r="D558" s="85"/>
      <c r="E558" s="85"/>
      <c r="F558" s="85"/>
      <c r="G558" s="85"/>
      <c r="H558" s="85"/>
      <c r="I558" s="551"/>
      <c r="J558" s="552"/>
      <c r="K558" s="87"/>
      <c r="L558" s="121"/>
      <c r="M558" s="93"/>
      <c r="N558" s="110"/>
      <c r="O558" s="111" t="s">
        <v>79</v>
      </c>
      <c r="P558" s="111"/>
      <c r="Q558" s="111"/>
      <c r="R558" s="111">
        <f t="shared" si="122"/>
        <v>15</v>
      </c>
      <c r="S558" s="92"/>
      <c r="T558" s="111" t="s">
        <v>79</v>
      </c>
      <c r="U558" s="117"/>
      <c r="V558" s="113"/>
      <c r="W558" s="117" t="str">
        <f t="shared" si="123"/>
        <v/>
      </c>
      <c r="X558" s="113"/>
      <c r="Y558" s="117" t="str">
        <f t="shared" si="124"/>
        <v/>
      </c>
      <c r="Z558" s="118"/>
      <c r="AA558" s="93"/>
      <c r="AB558" s="93"/>
      <c r="AC558" s="93"/>
    </row>
    <row r="559" spans="1:29" ht="20.100000000000001" customHeight="1" x14ac:dyDescent="0.3">
      <c r="A559" s="98"/>
      <c r="B559" s="83"/>
      <c r="C559" s="83"/>
      <c r="D559" s="83"/>
      <c r="E559" s="83"/>
      <c r="F559" s="83"/>
      <c r="G559" s="83"/>
      <c r="H559" s="83"/>
      <c r="I559" s="551"/>
      <c r="J559" s="552"/>
      <c r="K559" s="87"/>
      <c r="L559" s="121"/>
      <c r="M559" s="93"/>
      <c r="N559" s="110"/>
      <c r="O559" s="111" t="s">
        <v>80</v>
      </c>
      <c r="P559" s="111"/>
      <c r="Q559" s="111"/>
      <c r="R559" s="111">
        <f t="shared" si="122"/>
        <v>15</v>
      </c>
      <c r="S559" s="92"/>
      <c r="T559" s="111" t="s">
        <v>80</v>
      </c>
      <c r="U559" s="117"/>
      <c r="V559" s="113"/>
      <c r="W559" s="117" t="str">
        <f t="shared" si="123"/>
        <v/>
      </c>
      <c r="X559" s="113"/>
      <c r="Y559" s="117" t="str">
        <f t="shared" si="124"/>
        <v/>
      </c>
      <c r="Z559" s="118"/>
      <c r="AA559" s="93"/>
      <c r="AB559" s="93"/>
      <c r="AC559" s="93"/>
    </row>
    <row r="560" spans="1:29" ht="20.100000000000001" customHeight="1" thickBot="1" x14ac:dyDescent="0.35">
      <c r="A560" s="132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4"/>
      <c r="M560" s="93"/>
      <c r="N560" s="110"/>
      <c r="O560" s="111" t="s">
        <v>81</v>
      </c>
      <c r="P560" s="111"/>
      <c r="Q560" s="111"/>
      <c r="R560" s="111">
        <f t="shared" si="122"/>
        <v>15</v>
      </c>
      <c r="S560" s="92"/>
      <c r="T560" s="111" t="s">
        <v>81</v>
      </c>
      <c r="U560" s="117"/>
      <c r="V560" s="113"/>
      <c r="W560" s="117" t="str">
        <f t="shared" si="123"/>
        <v/>
      </c>
      <c r="X560" s="113"/>
      <c r="Y560" s="117" t="str">
        <f t="shared" si="124"/>
        <v/>
      </c>
      <c r="Z560" s="118"/>
      <c r="AA560" s="93"/>
      <c r="AB560" s="93"/>
      <c r="AC560" s="93"/>
    </row>
    <row r="561" spans="1:29" ht="20.100000000000001" customHeight="1" thickBot="1" x14ac:dyDescent="0.25">
      <c r="A561" s="354"/>
      <c r="B561" s="354"/>
      <c r="C561" s="354"/>
      <c r="D561" s="354"/>
      <c r="E561" s="354"/>
      <c r="F561" s="354"/>
      <c r="G561" s="354"/>
      <c r="H561" s="354"/>
      <c r="I561" s="354"/>
      <c r="J561" s="354"/>
      <c r="K561" s="354"/>
      <c r="L561" s="354"/>
      <c r="M561" s="136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6"/>
      <c r="AB561" s="136"/>
      <c r="AC561" s="136"/>
    </row>
    <row r="562" spans="1:29" ht="20.100000000000001" customHeight="1" thickBot="1" x14ac:dyDescent="0.55000000000000004">
      <c r="A562" s="537" t="s">
        <v>50</v>
      </c>
      <c r="B562" s="538"/>
      <c r="C562" s="538"/>
      <c r="D562" s="538"/>
      <c r="E562" s="538"/>
      <c r="F562" s="538"/>
      <c r="G562" s="538"/>
      <c r="H562" s="538"/>
      <c r="I562" s="538"/>
      <c r="J562" s="538"/>
      <c r="K562" s="538"/>
      <c r="L562" s="539"/>
      <c r="M562" s="94"/>
      <c r="N562" s="95"/>
      <c r="O562" s="546" t="s">
        <v>51</v>
      </c>
      <c r="P562" s="547"/>
      <c r="Q562" s="547"/>
      <c r="R562" s="548"/>
      <c r="S562" s="96"/>
      <c r="T562" s="546" t="s">
        <v>52</v>
      </c>
      <c r="U562" s="547"/>
      <c r="V562" s="547"/>
      <c r="W562" s="547"/>
      <c r="X562" s="547"/>
      <c r="Y562" s="548"/>
      <c r="Z562" s="97"/>
      <c r="AA562" s="94"/>
      <c r="AB562" s="93"/>
      <c r="AC562" s="93"/>
    </row>
    <row r="563" spans="1:29" ht="20.100000000000001" customHeight="1" thickBot="1" x14ac:dyDescent="0.25">
      <c r="A563" s="437"/>
      <c r="B563" s="438"/>
      <c r="C563" s="540" t="s">
        <v>240</v>
      </c>
      <c r="D563" s="549"/>
      <c r="E563" s="549"/>
      <c r="F563" s="549"/>
      <c r="G563" s="438" t="str">
        <f>$J$1</f>
        <v>February</v>
      </c>
      <c r="H563" s="542">
        <f>$K$1</f>
        <v>2024</v>
      </c>
      <c r="I563" s="549"/>
      <c r="J563" s="438"/>
      <c r="K563" s="439"/>
      <c r="L563" s="440"/>
      <c r="M563" s="102"/>
      <c r="N563" s="103"/>
      <c r="O563" s="104" t="s">
        <v>53</v>
      </c>
      <c r="P563" s="104" t="s">
        <v>54</v>
      </c>
      <c r="Q563" s="104" t="s">
        <v>55</v>
      </c>
      <c r="R563" s="104" t="s">
        <v>56</v>
      </c>
      <c r="S563" s="105"/>
      <c r="T563" s="104" t="s">
        <v>53</v>
      </c>
      <c r="U563" s="104" t="s">
        <v>57</v>
      </c>
      <c r="V563" s="104" t="s">
        <v>9</v>
      </c>
      <c r="W563" s="104" t="s">
        <v>10</v>
      </c>
      <c r="X563" s="104" t="s">
        <v>11</v>
      </c>
      <c r="Y563" s="104" t="s">
        <v>58</v>
      </c>
      <c r="Z563" s="106"/>
      <c r="AA563" s="102"/>
      <c r="AB563" s="93"/>
      <c r="AC563" s="93"/>
    </row>
    <row r="564" spans="1:29" ht="20.100000000000001" customHeight="1" x14ac:dyDescent="0.2">
      <c r="A564" s="98"/>
      <c r="B564" s="85"/>
      <c r="C564" s="85"/>
      <c r="D564" s="107"/>
      <c r="E564" s="107"/>
      <c r="F564" s="107"/>
      <c r="G564" s="107"/>
      <c r="H564" s="107"/>
      <c r="I564" s="85"/>
      <c r="J564" s="108" t="s">
        <v>59</v>
      </c>
      <c r="K564" s="87">
        <f>18000+3000+1000+3000+3000</f>
        <v>28000</v>
      </c>
      <c r="L564" s="109"/>
      <c r="M564" s="93"/>
      <c r="N564" s="110"/>
      <c r="O564" s="111" t="s">
        <v>60</v>
      </c>
      <c r="P564" s="111">
        <v>31</v>
      </c>
      <c r="Q564" s="111">
        <v>0</v>
      </c>
      <c r="R564" s="111">
        <f>15-Q564</f>
        <v>15</v>
      </c>
      <c r="S564" s="112"/>
      <c r="T564" s="111" t="s">
        <v>60</v>
      </c>
      <c r="U564" s="113">
        <v>34000</v>
      </c>
      <c r="V564" s="113">
        <v>5000</v>
      </c>
      <c r="W564" s="113">
        <f>V564+U564</f>
        <v>39000</v>
      </c>
      <c r="X564" s="113">
        <v>3000</v>
      </c>
      <c r="Y564" s="113">
        <f>W564-X564</f>
        <v>36000</v>
      </c>
      <c r="Z564" s="106"/>
      <c r="AA564" s="93"/>
      <c r="AB564" s="93"/>
      <c r="AC564" s="93"/>
    </row>
    <row r="565" spans="1:29" ht="20.100000000000001" customHeight="1" thickBot="1" x14ac:dyDescent="0.25">
      <c r="A565" s="98"/>
      <c r="B565" s="85" t="s">
        <v>61</v>
      </c>
      <c r="C565" s="84" t="s">
        <v>111</v>
      </c>
      <c r="D565" s="85"/>
      <c r="E565" s="85"/>
      <c r="F565" s="85"/>
      <c r="G565" s="85"/>
      <c r="H565" s="114"/>
      <c r="I565" s="107"/>
      <c r="J565" s="85"/>
      <c r="K565" s="85"/>
      <c r="L565" s="115"/>
      <c r="M565" s="94"/>
      <c r="N565" s="116"/>
      <c r="O565" s="111" t="s">
        <v>62</v>
      </c>
      <c r="P565" s="111"/>
      <c r="Q565" s="111"/>
      <c r="R565" s="111">
        <f t="shared" ref="R565:R575" si="125">R564-Q565</f>
        <v>15</v>
      </c>
      <c r="S565" s="92"/>
      <c r="T565" s="111" t="s">
        <v>62</v>
      </c>
      <c r="U565" s="117">
        <f>Y564</f>
        <v>36000</v>
      </c>
      <c r="V565" s="113"/>
      <c r="W565" s="117">
        <f t="shared" ref="W565:W575" si="126">IF(U565="","",U565+V565)</f>
        <v>36000</v>
      </c>
      <c r="X565" s="113">
        <v>3000</v>
      </c>
      <c r="Y565" s="117">
        <f t="shared" ref="Y565:Y575" si="127">IF(W565="","",W565-X565)</f>
        <v>33000</v>
      </c>
      <c r="Z565" s="118"/>
      <c r="AA565" s="94"/>
      <c r="AB565" s="93"/>
      <c r="AC565" s="93"/>
    </row>
    <row r="566" spans="1:29" ht="20.100000000000001" customHeight="1" thickBot="1" x14ac:dyDescent="0.25">
      <c r="A566" s="406"/>
      <c r="B566" s="414" t="s">
        <v>63</v>
      </c>
      <c r="C566" s="415"/>
      <c r="D566" s="354"/>
      <c r="E566" s="354"/>
      <c r="F566" s="543" t="s">
        <v>52</v>
      </c>
      <c r="G566" s="544"/>
      <c r="H566" s="354"/>
      <c r="I566" s="543" t="s">
        <v>64</v>
      </c>
      <c r="J566" s="545"/>
      <c r="K566" s="544"/>
      <c r="L566" s="416"/>
      <c r="M566" s="93"/>
      <c r="N566" s="110"/>
      <c r="O566" s="111" t="s">
        <v>65</v>
      </c>
      <c r="P566" s="111"/>
      <c r="Q566" s="111"/>
      <c r="R566" s="111">
        <f t="shared" si="125"/>
        <v>15</v>
      </c>
      <c r="S566" s="92"/>
      <c r="T566" s="111" t="s">
        <v>65</v>
      </c>
      <c r="U566" s="117"/>
      <c r="V566" s="113"/>
      <c r="W566" s="117" t="str">
        <f t="shared" si="126"/>
        <v/>
      </c>
      <c r="X566" s="113"/>
      <c r="Y566" s="117" t="str">
        <f t="shared" si="127"/>
        <v/>
      </c>
      <c r="Z566" s="118"/>
      <c r="AA566" s="93"/>
      <c r="AB566" s="93"/>
      <c r="AC566" s="93"/>
    </row>
    <row r="567" spans="1:29" ht="20.100000000000001" customHeight="1" x14ac:dyDescent="0.2">
      <c r="A567" s="98"/>
      <c r="B567" s="85"/>
      <c r="C567" s="85"/>
      <c r="D567" s="85"/>
      <c r="E567" s="85"/>
      <c r="F567" s="85"/>
      <c r="G567" s="85"/>
      <c r="H567" s="122"/>
      <c r="I567" s="85"/>
      <c r="J567" s="85"/>
      <c r="K567" s="85"/>
      <c r="L567" s="123"/>
      <c r="M567" s="93"/>
      <c r="N567" s="110"/>
      <c r="O567" s="111" t="s">
        <v>66</v>
      </c>
      <c r="P567" s="111"/>
      <c r="Q567" s="111"/>
      <c r="R567" s="111">
        <f t="shared" si="125"/>
        <v>15</v>
      </c>
      <c r="S567" s="92"/>
      <c r="T567" s="111" t="s">
        <v>66</v>
      </c>
      <c r="U567" s="117"/>
      <c r="V567" s="113"/>
      <c r="W567" s="117" t="str">
        <f t="shared" si="126"/>
        <v/>
      </c>
      <c r="X567" s="113"/>
      <c r="Y567" s="117" t="str">
        <f t="shared" si="127"/>
        <v/>
      </c>
      <c r="Z567" s="118"/>
      <c r="AA567" s="93"/>
      <c r="AB567" s="93"/>
      <c r="AC567" s="93"/>
    </row>
    <row r="568" spans="1:29" ht="20.100000000000001" customHeight="1" x14ac:dyDescent="0.2">
      <c r="A568" s="98"/>
      <c r="B568" s="550" t="s">
        <v>51</v>
      </c>
      <c r="C568" s="502"/>
      <c r="D568" s="85"/>
      <c r="E568" s="85"/>
      <c r="F568" s="124" t="s">
        <v>67</v>
      </c>
      <c r="G568" s="12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36000</v>
      </c>
      <c r="H568" s="122"/>
      <c r="I568" s="126">
        <f>IF(C572&gt;=C571,$K$2,C570+C572)</f>
        <v>28</v>
      </c>
      <c r="J568" s="127" t="s">
        <v>68</v>
      </c>
      <c r="K568" s="128">
        <f>K564/$K$2*I568</f>
        <v>28000</v>
      </c>
      <c r="L568" s="129"/>
      <c r="M568" s="93"/>
      <c r="N568" s="110"/>
      <c r="O568" s="111" t="s">
        <v>69</v>
      </c>
      <c r="P568" s="111"/>
      <c r="Q568" s="111"/>
      <c r="R568" s="111">
        <f t="shared" si="125"/>
        <v>15</v>
      </c>
      <c r="S568" s="92"/>
      <c r="T568" s="111" t="s">
        <v>69</v>
      </c>
      <c r="U568" s="117"/>
      <c r="V568" s="113"/>
      <c r="W568" s="117" t="str">
        <f t="shared" si="126"/>
        <v/>
      </c>
      <c r="X568" s="113"/>
      <c r="Y568" s="117" t="str">
        <f t="shared" si="127"/>
        <v/>
      </c>
      <c r="Z568" s="118"/>
      <c r="AA568" s="93"/>
      <c r="AB568" s="93"/>
      <c r="AC568" s="93"/>
    </row>
    <row r="569" spans="1:29" ht="20.100000000000001" customHeight="1" x14ac:dyDescent="0.2">
      <c r="A569" s="98"/>
      <c r="B569" s="130"/>
      <c r="C569" s="130"/>
      <c r="D569" s="85"/>
      <c r="E569" s="85"/>
      <c r="F569" s="124" t="s">
        <v>9</v>
      </c>
      <c r="G569" s="12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122"/>
      <c r="I569" s="126">
        <v>44</v>
      </c>
      <c r="J569" s="127" t="s">
        <v>70</v>
      </c>
      <c r="K569" s="125">
        <f>K564/$K$2/8*I569</f>
        <v>5500</v>
      </c>
      <c r="L569" s="131"/>
      <c r="M569" s="93"/>
      <c r="N569" s="110"/>
      <c r="O569" s="111" t="s">
        <v>47</v>
      </c>
      <c r="P569" s="111"/>
      <c r="Q569" s="111"/>
      <c r="R569" s="111">
        <f t="shared" si="125"/>
        <v>15</v>
      </c>
      <c r="S569" s="92"/>
      <c r="T569" s="111" t="s">
        <v>47</v>
      </c>
      <c r="U569" s="117"/>
      <c r="V569" s="113"/>
      <c r="W569" s="117" t="str">
        <f t="shared" si="126"/>
        <v/>
      </c>
      <c r="X569" s="113"/>
      <c r="Y569" s="117" t="str">
        <f t="shared" si="127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24" t="s">
        <v>54</v>
      </c>
      <c r="C570" s="13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0</v>
      </c>
      <c r="D570" s="85"/>
      <c r="E570" s="85"/>
      <c r="F570" s="124" t="s">
        <v>71</v>
      </c>
      <c r="G570" s="12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36000</v>
      </c>
      <c r="H570" s="122"/>
      <c r="I570" s="532" t="s">
        <v>72</v>
      </c>
      <c r="J570" s="502"/>
      <c r="K570" s="125">
        <f>K568+K569</f>
        <v>33500</v>
      </c>
      <c r="L570" s="131"/>
      <c r="M570" s="93"/>
      <c r="N570" s="110"/>
      <c r="O570" s="111" t="s">
        <v>73</v>
      </c>
      <c r="P570" s="111"/>
      <c r="Q570" s="111"/>
      <c r="R570" s="111">
        <f t="shared" si="125"/>
        <v>15</v>
      </c>
      <c r="S570" s="92"/>
      <c r="T570" s="111" t="s">
        <v>73</v>
      </c>
      <c r="U570" s="117"/>
      <c r="V570" s="113"/>
      <c r="W570" s="117" t="str">
        <f t="shared" si="126"/>
        <v/>
      </c>
      <c r="X570" s="113"/>
      <c r="Y570" s="117" t="str">
        <f t="shared" si="127"/>
        <v/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55</v>
      </c>
      <c r="C571" s="13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85"/>
      <c r="E571" s="85"/>
      <c r="F571" s="124" t="s">
        <v>11</v>
      </c>
      <c r="G571" s="12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3000</v>
      </c>
      <c r="H571" s="122"/>
      <c r="I571" s="532" t="s">
        <v>74</v>
      </c>
      <c r="J571" s="502"/>
      <c r="K571" s="125">
        <f>G571</f>
        <v>3000</v>
      </c>
      <c r="L571" s="131"/>
      <c r="M571" s="93"/>
      <c r="N571" s="110"/>
      <c r="O571" s="111" t="s">
        <v>75</v>
      </c>
      <c r="P571" s="111"/>
      <c r="Q571" s="111"/>
      <c r="R571" s="111">
        <f t="shared" si="125"/>
        <v>15</v>
      </c>
      <c r="S571" s="92"/>
      <c r="T571" s="111" t="s">
        <v>75</v>
      </c>
      <c r="U571" s="117"/>
      <c r="V571" s="113"/>
      <c r="W571" s="117" t="str">
        <f t="shared" si="126"/>
        <v/>
      </c>
      <c r="X571" s="113"/>
      <c r="Y571" s="117" t="str">
        <f t="shared" si="127"/>
        <v/>
      </c>
      <c r="Z571" s="118"/>
      <c r="AA571" s="93"/>
      <c r="AB571" s="93"/>
      <c r="AC571" s="93"/>
    </row>
    <row r="572" spans="1:29" ht="18.75" customHeight="1" x14ac:dyDescent="0.2">
      <c r="A572" s="406"/>
      <c r="B572" s="427" t="s">
        <v>76</v>
      </c>
      <c r="C572" s="425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15</v>
      </c>
      <c r="D572" s="354"/>
      <c r="E572" s="354"/>
      <c r="F572" s="427" t="s">
        <v>58</v>
      </c>
      <c r="G572" s="428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33000</v>
      </c>
      <c r="H572" s="354"/>
      <c r="I572" s="533" t="s">
        <v>13</v>
      </c>
      <c r="J572" s="534"/>
      <c r="K572" s="431">
        <f>K570-K571</f>
        <v>30500</v>
      </c>
      <c r="L572" s="413"/>
      <c r="M572" s="93"/>
      <c r="N572" s="110"/>
      <c r="O572" s="111" t="s">
        <v>78</v>
      </c>
      <c r="P572" s="111"/>
      <c r="Q572" s="111"/>
      <c r="R572" s="111">
        <f t="shared" si="125"/>
        <v>15</v>
      </c>
      <c r="S572" s="92"/>
      <c r="T572" s="111" t="s">
        <v>78</v>
      </c>
      <c r="U572" s="117"/>
      <c r="V572" s="113"/>
      <c r="W572" s="117" t="str">
        <f t="shared" si="126"/>
        <v/>
      </c>
      <c r="X572" s="113"/>
      <c r="Y572" s="117" t="str">
        <f t="shared" si="127"/>
        <v/>
      </c>
      <c r="Z572" s="118"/>
      <c r="AA572" s="93"/>
      <c r="AB572" s="93"/>
      <c r="AC572" s="93"/>
    </row>
    <row r="573" spans="1:29" ht="20.100000000000001" customHeight="1" x14ac:dyDescent="0.2">
      <c r="A573" s="98"/>
      <c r="B573" s="85"/>
      <c r="C573" s="85"/>
      <c r="D573" s="85"/>
      <c r="E573" s="85"/>
      <c r="F573" s="85"/>
      <c r="G573" s="85"/>
      <c r="H573" s="85"/>
      <c r="I573" s="551"/>
      <c r="J573" s="552"/>
      <c r="K573" s="87"/>
      <c r="L573" s="121"/>
      <c r="M573" s="93"/>
      <c r="N573" s="110"/>
      <c r="O573" s="111" t="s">
        <v>79</v>
      </c>
      <c r="P573" s="111"/>
      <c r="Q573" s="111"/>
      <c r="R573" s="111">
        <f t="shared" si="125"/>
        <v>15</v>
      </c>
      <c r="S573" s="92"/>
      <c r="T573" s="111" t="s">
        <v>79</v>
      </c>
      <c r="U573" s="117"/>
      <c r="V573" s="113"/>
      <c r="W573" s="117" t="str">
        <f t="shared" si="126"/>
        <v/>
      </c>
      <c r="X573" s="113"/>
      <c r="Y573" s="117" t="str">
        <f t="shared" si="127"/>
        <v/>
      </c>
      <c r="Z573" s="118"/>
      <c r="AA573" s="93"/>
      <c r="AB573" s="93"/>
      <c r="AC573" s="93"/>
    </row>
    <row r="574" spans="1:29" ht="20.100000000000001" customHeight="1" x14ac:dyDescent="0.3">
      <c r="A574" s="98"/>
      <c r="B574" s="83"/>
      <c r="C574" s="83"/>
      <c r="D574" s="83"/>
      <c r="E574" s="83"/>
      <c r="F574" s="83"/>
      <c r="G574" s="83"/>
      <c r="H574" s="83"/>
      <c r="I574" s="551"/>
      <c r="J574" s="552"/>
      <c r="K574" s="87"/>
      <c r="L574" s="121"/>
      <c r="M574" s="93"/>
      <c r="N574" s="110"/>
      <c r="O574" s="111" t="s">
        <v>80</v>
      </c>
      <c r="P574" s="111"/>
      <c r="Q574" s="111"/>
      <c r="R574" s="111">
        <f t="shared" si="125"/>
        <v>15</v>
      </c>
      <c r="S574" s="92"/>
      <c r="T574" s="111" t="s">
        <v>80</v>
      </c>
      <c r="U574" s="117"/>
      <c r="V574" s="113"/>
      <c r="W574" s="117" t="str">
        <f t="shared" si="126"/>
        <v/>
      </c>
      <c r="X574" s="113"/>
      <c r="Y574" s="117" t="str">
        <f t="shared" si="127"/>
        <v/>
      </c>
      <c r="Z574" s="118"/>
      <c r="AA574" s="93"/>
      <c r="AB574" s="93"/>
      <c r="AC574" s="93"/>
    </row>
    <row r="575" spans="1:29" ht="20.100000000000001" customHeight="1" thickBot="1" x14ac:dyDescent="0.35">
      <c r="A575" s="132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4"/>
      <c r="M575" s="93"/>
      <c r="N575" s="110"/>
      <c r="O575" s="111" t="s">
        <v>81</v>
      </c>
      <c r="P575" s="111"/>
      <c r="Q575" s="111"/>
      <c r="R575" s="111">
        <f t="shared" si="125"/>
        <v>15</v>
      </c>
      <c r="S575" s="92"/>
      <c r="T575" s="111" t="s">
        <v>81</v>
      </c>
      <c r="U575" s="117"/>
      <c r="V575" s="113"/>
      <c r="W575" s="117" t="str">
        <f t="shared" si="126"/>
        <v/>
      </c>
      <c r="X575" s="113"/>
      <c r="Y575" s="117" t="str">
        <f t="shared" si="127"/>
        <v/>
      </c>
      <c r="Z575" s="118"/>
      <c r="AA575" s="93"/>
      <c r="AB575" s="93"/>
      <c r="AC575" s="93"/>
    </row>
    <row r="576" spans="1:29" ht="20.100000000000001" customHeight="1" thickBot="1" x14ac:dyDescent="0.25">
      <c r="A576" s="354"/>
      <c r="B576" s="354"/>
      <c r="C576" s="354"/>
      <c r="D576" s="354"/>
      <c r="E576" s="354"/>
      <c r="F576" s="354"/>
      <c r="G576" s="354"/>
      <c r="H576" s="354"/>
      <c r="I576" s="354"/>
      <c r="J576" s="354"/>
      <c r="K576" s="354"/>
      <c r="L576" s="354"/>
      <c r="M576" s="136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6"/>
      <c r="AB576" s="136"/>
      <c r="AC576" s="136"/>
    </row>
    <row r="577" spans="1:29" ht="20.100000000000001" customHeight="1" thickBot="1" x14ac:dyDescent="0.55000000000000004">
      <c r="A577" s="537" t="s">
        <v>50</v>
      </c>
      <c r="B577" s="538"/>
      <c r="C577" s="538"/>
      <c r="D577" s="538"/>
      <c r="E577" s="538"/>
      <c r="F577" s="538"/>
      <c r="G577" s="538"/>
      <c r="H577" s="538"/>
      <c r="I577" s="538"/>
      <c r="J577" s="538"/>
      <c r="K577" s="538"/>
      <c r="L577" s="539"/>
      <c r="M577" s="94"/>
      <c r="N577" s="95"/>
      <c r="O577" s="546" t="s">
        <v>51</v>
      </c>
      <c r="P577" s="547"/>
      <c r="Q577" s="547"/>
      <c r="R577" s="548"/>
      <c r="S577" s="96"/>
      <c r="T577" s="546" t="s">
        <v>52</v>
      </c>
      <c r="U577" s="547"/>
      <c r="V577" s="547"/>
      <c r="W577" s="547"/>
      <c r="X577" s="547"/>
      <c r="Y577" s="548"/>
      <c r="Z577" s="97"/>
      <c r="AA577" s="94"/>
      <c r="AB577" s="93"/>
      <c r="AC577" s="93"/>
    </row>
    <row r="578" spans="1:29" ht="20.100000000000001" customHeight="1" thickBot="1" x14ac:dyDescent="0.25">
      <c r="A578" s="437"/>
      <c r="B578" s="438"/>
      <c r="C578" s="540" t="s">
        <v>240</v>
      </c>
      <c r="D578" s="549"/>
      <c r="E578" s="549"/>
      <c r="F578" s="549"/>
      <c r="G578" s="438" t="str">
        <f>$J$1</f>
        <v>February</v>
      </c>
      <c r="H578" s="542">
        <f>$K$1</f>
        <v>2024</v>
      </c>
      <c r="I578" s="549"/>
      <c r="J578" s="438"/>
      <c r="K578" s="439"/>
      <c r="L578" s="440"/>
      <c r="M578" s="102"/>
      <c r="N578" s="103"/>
      <c r="O578" s="104" t="s">
        <v>53</v>
      </c>
      <c r="P578" s="104" t="s">
        <v>54</v>
      </c>
      <c r="Q578" s="104" t="s">
        <v>55</v>
      </c>
      <c r="R578" s="104" t="s">
        <v>56</v>
      </c>
      <c r="S578" s="105"/>
      <c r="T578" s="104" t="s">
        <v>53</v>
      </c>
      <c r="U578" s="104" t="s">
        <v>57</v>
      </c>
      <c r="V578" s="104" t="s">
        <v>9</v>
      </c>
      <c r="W578" s="104" t="s">
        <v>10</v>
      </c>
      <c r="X578" s="104" t="s">
        <v>11</v>
      </c>
      <c r="Y578" s="104" t="s">
        <v>58</v>
      </c>
      <c r="Z578" s="106"/>
      <c r="AA578" s="102"/>
      <c r="AB578" s="93"/>
      <c r="AC578" s="93"/>
    </row>
    <row r="579" spans="1:29" ht="20.100000000000001" customHeight="1" x14ac:dyDescent="0.2">
      <c r="A579" s="98"/>
      <c r="B579" s="85"/>
      <c r="C579" s="85"/>
      <c r="D579" s="107"/>
      <c r="E579" s="107"/>
      <c r="F579" s="107"/>
      <c r="G579" s="107"/>
      <c r="H579" s="107"/>
      <c r="I579" s="85"/>
      <c r="J579" s="108" t="s">
        <v>59</v>
      </c>
      <c r="K579" s="87">
        <f>30000+5000+5000+5000</f>
        <v>45000</v>
      </c>
      <c r="L579" s="109"/>
      <c r="M579" s="93"/>
      <c r="N579" s="110"/>
      <c r="O579" s="111" t="s">
        <v>60</v>
      </c>
      <c r="P579" s="111">
        <v>31</v>
      </c>
      <c r="Q579" s="111">
        <v>0</v>
      </c>
      <c r="R579" s="111">
        <f>15-Q579+22</f>
        <v>37</v>
      </c>
      <c r="S579" s="112"/>
      <c r="T579" s="111" t="s">
        <v>60</v>
      </c>
      <c r="U579" s="113">
        <v>12500</v>
      </c>
      <c r="V579" s="113"/>
      <c r="W579" s="113">
        <f>V579+U579</f>
        <v>12500</v>
      </c>
      <c r="X579" s="113">
        <v>1000</v>
      </c>
      <c r="Y579" s="113">
        <f>W579-X579</f>
        <v>11500</v>
      </c>
      <c r="Z579" s="106"/>
      <c r="AA579" s="93"/>
      <c r="AB579" s="93"/>
      <c r="AC579" s="93"/>
    </row>
    <row r="580" spans="1:29" ht="20.100000000000001" customHeight="1" thickBot="1" x14ac:dyDescent="0.25">
      <c r="A580" s="98"/>
      <c r="B580" s="85" t="s">
        <v>61</v>
      </c>
      <c r="C580" s="84" t="s">
        <v>112</v>
      </c>
      <c r="D580" s="85"/>
      <c r="E580" s="85"/>
      <c r="F580" s="85"/>
      <c r="G580" s="85"/>
      <c r="H580" s="114"/>
      <c r="I580" s="107"/>
      <c r="J580" s="85"/>
      <c r="K580" s="85"/>
      <c r="L580" s="115"/>
      <c r="M580" s="94"/>
      <c r="N580" s="116"/>
      <c r="O580" s="111" t="s">
        <v>62</v>
      </c>
      <c r="P580" s="111"/>
      <c r="Q580" s="111"/>
      <c r="R580" s="111">
        <f t="shared" ref="R580:R590" si="128">R579-Q580</f>
        <v>37</v>
      </c>
      <c r="S580" s="92"/>
      <c r="T580" s="111" t="s">
        <v>62</v>
      </c>
      <c r="U580" s="117">
        <f>Y579</f>
        <v>11500</v>
      </c>
      <c r="V580" s="113">
        <v>10000</v>
      </c>
      <c r="W580" s="117">
        <f t="shared" ref="W580:W590" si="129">IF(U580="","",U580+V580)</f>
        <v>21500</v>
      </c>
      <c r="X580" s="113">
        <v>5000</v>
      </c>
      <c r="Y580" s="117">
        <f t="shared" ref="Y580:Y590" si="130">IF(W580="","",W580-X580)</f>
        <v>16500</v>
      </c>
      <c r="Z580" s="118"/>
      <c r="AA580" s="94"/>
      <c r="AB580" s="93"/>
      <c r="AC580" s="93"/>
    </row>
    <row r="581" spans="1:29" ht="20.100000000000001" customHeight="1" thickBot="1" x14ac:dyDescent="0.25">
      <c r="A581" s="406"/>
      <c r="B581" s="414" t="s">
        <v>63</v>
      </c>
      <c r="C581" s="415"/>
      <c r="D581" s="354"/>
      <c r="E581" s="354"/>
      <c r="F581" s="543" t="s">
        <v>52</v>
      </c>
      <c r="G581" s="544"/>
      <c r="H581" s="354"/>
      <c r="I581" s="543" t="s">
        <v>64</v>
      </c>
      <c r="J581" s="545"/>
      <c r="K581" s="544"/>
      <c r="L581" s="416"/>
      <c r="M581" s="93"/>
      <c r="N581" s="110"/>
      <c r="O581" s="111" t="s">
        <v>65</v>
      </c>
      <c r="P581" s="111"/>
      <c r="Q581" s="111"/>
      <c r="R581" s="111">
        <f t="shared" si="128"/>
        <v>37</v>
      </c>
      <c r="S581" s="92"/>
      <c r="T581" s="111" t="s">
        <v>65</v>
      </c>
      <c r="U581" s="117"/>
      <c r="V581" s="113"/>
      <c r="W581" s="117" t="str">
        <f t="shared" si="129"/>
        <v/>
      </c>
      <c r="X581" s="113"/>
      <c r="Y581" s="117" t="str">
        <f t="shared" si="130"/>
        <v/>
      </c>
      <c r="Z581" s="118"/>
      <c r="AA581" s="93"/>
      <c r="AB581" s="93"/>
      <c r="AC581" s="93"/>
    </row>
    <row r="582" spans="1:29" ht="20.100000000000001" customHeight="1" x14ac:dyDescent="0.2">
      <c r="A582" s="98"/>
      <c r="B582" s="85"/>
      <c r="C582" s="85"/>
      <c r="D582" s="85"/>
      <c r="E582" s="85"/>
      <c r="F582" s="85"/>
      <c r="G582" s="85"/>
      <c r="H582" s="122"/>
      <c r="I582" s="85"/>
      <c r="J582" s="85"/>
      <c r="K582" s="85"/>
      <c r="L582" s="123"/>
      <c r="M582" s="93"/>
      <c r="N582" s="110"/>
      <c r="O582" s="111" t="s">
        <v>66</v>
      </c>
      <c r="P582" s="111"/>
      <c r="Q582" s="111"/>
      <c r="R582" s="111">
        <f t="shared" si="128"/>
        <v>37</v>
      </c>
      <c r="S582" s="92"/>
      <c r="T582" s="111" t="s">
        <v>66</v>
      </c>
      <c r="U582" s="117"/>
      <c r="V582" s="113"/>
      <c r="W582" s="117" t="str">
        <f t="shared" si="129"/>
        <v/>
      </c>
      <c r="X582" s="113"/>
      <c r="Y582" s="117" t="str">
        <f t="shared" si="130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550" t="s">
        <v>51</v>
      </c>
      <c r="C583" s="502"/>
      <c r="D583" s="85"/>
      <c r="E583" s="85"/>
      <c r="F583" s="124" t="s">
        <v>67</v>
      </c>
      <c r="G583" s="12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11500</v>
      </c>
      <c r="H583" s="122"/>
      <c r="I583" s="126">
        <f>IF(C587&gt;=C586,$K$2,C585+C587)</f>
        <v>28</v>
      </c>
      <c r="J583" s="127" t="s">
        <v>68</v>
      </c>
      <c r="K583" s="128">
        <f>K579/$K$2*I583</f>
        <v>45000</v>
      </c>
      <c r="L583" s="129"/>
      <c r="M583" s="93"/>
      <c r="N583" s="110"/>
      <c r="O583" s="111" t="s">
        <v>69</v>
      </c>
      <c r="P583" s="111"/>
      <c r="Q583" s="111"/>
      <c r="R583" s="111">
        <f t="shared" si="128"/>
        <v>37</v>
      </c>
      <c r="S583" s="92"/>
      <c r="T583" s="111" t="s">
        <v>69</v>
      </c>
      <c r="U583" s="117"/>
      <c r="V583" s="113"/>
      <c r="W583" s="117" t="str">
        <f t="shared" si="129"/>
        <v/>
      </c>
      <c r="X583" s="113"/>
      <c r="Y583" s="117" t="str">
        <f t="shared" si="130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130"/>
      <c r="C584" s="130"/>
      <c r="D584" s="85"/>
      <c r="E584" s="85"/>
      <c r="F584" s="124" t="s">
        <v>9</v>
      </c>
      <c r="G584" s="12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10000</v>
      </c>
      <c r="H584" s="122"/>
      <c r="I584" s="126">
        <v>133</v>
      </c>
      <c r="J584" s="127" t="s">
        <v>70</v>
      </c>
      <c r="K584" s="125">
        <f>K579/$K$2/8*I584</f>
        <v>26718.75</v>
      </c>
      <c r="L584" s="131"/>
      <c r="M584" s="93"/>
      <c r="N584" s="110"/>
      <c r="O584" s="111" t="s">
        <v>47</v>
      </c>
      <c r="P584" s="111"/>
      <c r="Q584" s="111"/>
      <c r="R584" s="111">
        <f t="shared" si="128"/>
        <v>37</v>
      </c>
      <c r="S584" s="92"/>
      <c r="T584" s="111" t="s">
        <v>47</v>
      </c>
      <c r="U584" s="117"/>
      <c r="V584" s="113"/>
      <c r="W584" s="117" t="str">
        <f t="shared" si="129"/>
        <v/>
      </c>
      <c r="X584" s="113"/>
      <c r="Y584" s="117" t="str">
        <f t="shared" si="130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24" t="s">
        <v>54</v>
      </c>
      <c r="C585" s="13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0</v>
      </c>
      <c r="D585" s="85"/>
      <c r="E585" s="85"/>
      <c r="F585" s="124" t="s">
        <v>71</v>
      </c>
      <c r="G585" s="12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21500</v>
      </c>
      <c r="H585" s="122"/>
      <c r="I585" s="532" t="s">
        <v>72</v>
      </c>
      <c r="J585" s="502"/>
      <c r="K585" s="125">
        <f>K583+K584</f>
        <v>71718.75</v>
      </c>
      <c r="L585" s="131"/>
      <c r="M585" s="93"/>
      <c r="N585" s="110"/>
      <c r="O585" s="111" t="s">
        <v>73</v>
      </c>
      <c r="P585" s="111"/>
      <c r="Q585" s="111"/>
      <c r="R585" s="111">
        <f t="shared" si="128"/>
        <v>37</v>
      </c>
      <c r="S585" s="92"/>
      <c r="T585" s="111" t="s">
        <v>73</v>
      </c>
      <c r="U585" s="117"/>
      <c r="V585" s="113"/>
      <c r="W585" s="117" t="str">
        <f t="shared" si="129"/>
        <v/>
      </c>
      <c r="X585" s="113"/>
      <c r="Y585" s="117" t="str">
        <f t="shared" si="130"/>
        <v/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55</v>
      </c>
      <c r="C586" s="13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85"/>
      <c r="E586" s="85"/>
      <c r="F586" s="124" t="s">
        <v>11</v>
      </c>
      <c r="G586" s="12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5000</v>
      </c>
      <c r="H586" s="122"/>
      <c r="I586" s="532" t="s">
        <v>74</v>
      </c>
      <c r="J586" s="502"/>
      <c r="K586" s="125">
        <f>G586</f>
        <v>5000</v>
      </c>
      <c r="L586" s="131"/>
      <c r="M586" s="93"/>
      <c r="N586" s="110"/>
      <c r="O586" s="111" t="s">
        <v>75</v>
      </c>
      <c r="P586" s="111"/>
      <c r="Q586" s="111"/>
      <c r="R586" s="111">
        <f t="shared" si="128"/>
        <v>37</v>
      </c>
      <c r="S586" s="92"/>
      <c r="T586" s="111" t="s">
        <v>75</v>
      </c>
      <c r="U586" s="117"/>
      <c r="V586" s="113"/>
      <c r="W586" s="117" t="str">
        <f t="shared" si="129"/>
        <v/>
      </c>
      <c r="X586" s="113"/>
      <c r="Y586" s="117" t="str">
        <f t="shared" si="130"/>
        <v/>
      </c>
      <c r="Z586" s="118"/>
      <c r="AA586" s="93"/>
      <c r="AB586" s="93"/>
      <c r="AC586" s="93"/>
    </row>
    <row r="587" spans="1:29" ht="18.75" customHeight="1" x14ac:dyDescent="0.2">
      <c r="A587" s="406"/>
      <c r="B587" s="427" t="s">
        <v>76</v>
      </c>
      <c r="C587" s="425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37</v>
      </c>
      <c r="D587" s="354"/>
      <c r="E587" s="354"/>
      <c r="F587" s="427" t="s">
        <v>58</v>
      </c>
      <c r="G587" s="428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16500</v>
      </c>
      <c r="H587" s="354"/>
      <c r="I587" s="533" t="s">
        <v>13</v>
      </c>
      <c r="J587" s="534"/>
      <c r="K587" s="431">
        <f>K585-K586</f>
        <v>66718.75</v>
      </c>
      <c r="L587" s="413"/>
      <c r="M587" s="93"/>
      <c r="N587" s="110"/>
      <c r="O587" s="111" t="s">
        <v>78</v>
      </c>
      <c r="P587" s="111"/>
      <c r="Q587" s="111"/>
      <c r="R587" s="111">
        <f t="shared" si="128"/>
        <v>37</v>
      </c>
      <c r="S587" s="92"/>
      <c r="T587" s="111" t="s">
        <v>78</v>
      </c>
      <c r="U587" s="117"/>
      <c r="V587" s="113"/>
      <c r="W587" s="117" t="str">
        <f t="shared" si="129"/>
        <v/>
      </c>
      <c r="X587" s="113"/>
      <c r="Y587" s="117" t="str">
        <f t="shared" si="130"/>
        <v/>
      </c>
      <c r="Z587" s="118"/>
      <c r="AA587" s="93"/>
      <c r="AB587" s="93"/>
      <c r="AC587" s="93"/>
    </row>
    <row r="588" spans="1:29" ht="20.100000000000001" customHeight="1" x14ac:dyDescent="0.2">
      <c r="A588" s="98"/>
      <c r="B588" s="85"/>
      <c r="C588" s="85"/>
      <c r="D588" s="85"/>
      <c r="E588" s="85"/>
      <c r="F588" s="85"/>
      <c r="G588" s="85"/>
      <c r="H588" s="85"/>
      <c r="I588" s="551"/>
      <c r="J588" s="552"/>
      <c r="K588" s="87"/>
      <c r="L588" s="121"/>
      <c r="M588" s="93"/>
      <c r="N588" s="110"/>
      <c r="O588" s="111" t="s">
        <v>79</v>
      </c>
      <c r="P588" s="111"/>
      <c r="Q588" s="111"/>
      <c r="R588" s="111">
        <f t="shared" si="128"/>
        <v>37</v>
      </c>
      <c r="S588" s="92"/>
      <c r="T588" s="111" t="s">
        <v>79</v>
      </c>
      <c r="U588" s="117"/>
      <c r="V588" s="113"/>
      <c r="W588" s="117" t="str">
        <f t="shared" si="129"/>
        <v/>
      </c>
      <c r="X588" s="113"/>
      <c r="Y588" s="117" t="str">
        <f t="shared" si="130"/>
        <v/>
      </c>
      <c r="Z588" s="118"/>
      <c r="AA588" s="93"/>
      <c r="AB588" s="93"/>
      <c r="AC588" s="93"/>
    </row>
    <row r="589" spans="1:29" ht="20.100000000000001" customHeight="1" x14ac:dyDescent="0.3">
      <c r="A589" s="98"/>
      <c r="B589" s="83"/>
      <c r="C589" s="83"/>
      <c r="D589" s="83"/>
      <c r="E589" s="83"/>
      <c r="F589" s="83"/>
      <c r="G589" s="83"/>
      <c r="H589" s="83"/>
      <c r="I589" s="586"/>
      <c r="J589" s="552"/>
      <c r="K589" s="87"/>
      <c r="L589" s="121"/>
      <c r="M589" s="93"/>
      <c r="N589" s="110"/>
      <c r="O589" s="111" t="s">
        <v>80</v>
      </c>
      <c r="P589" s="111"/>
      <c r="Q589" s="111"/>
      <c r="R589" s="111">
        <f t="shared" si="128"/>
        <v>37</v>
      </c>
      <c r="S589" s="92"/>
      <c r="T589" s="111" t="s">
        <v>80</v>
      </c>
      <c r="U589" s="117"/>
      <c r="V589" s="113"/>
      <c r="W589" s="117" t="str">
        <f t="shared" si="129"/>
        <v/>
      </c>
      <c r="X589" s="113"/>
      <c r="Y589" s="117" t="str">
        <f t="shared" si="130"/>
        <v/>
      </c>
      <c r="Z589" s="118"/>
      <c r="AA589" s="93"/>
      <c r="AB589" s="93"/>
      <c r="AC589" s="93"/>
    </row>
    <row r="590" spans="1:29" ht="20.100000000000001" customHeight="1" thickBot="1" x14ac:dyDescent="0.35">
      <c r="A590" s="132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4"/>
      <c r="M590" s="93"/>
      <c r="N590" s="110"/>
      <c r="O590" s="111" t="s">
        <v>81</v>
      </c>
      <c r="P590" s="111"/>
      <c r="Q590" s="111"/>
      <c r="R590" s="111">
        <f t="shared" si="128"/>
        <v>37</v>
      </c>
      <c r="S590" s="92"/>
      <c r="T590" s="111" t="s">
        <v>81</v>
      </c>
      <c r="U590" s="117"/>
      <c r="V590" s="113"/>
      <c r="W590" s="117" t="str">
        <f t="shared" si="129"/>
        <v/>
      </c>
      <c r="X590" s="113"/>
      <c r="Y590" s="117" t="str">
        <f t="shared" si="130"/>
        <v/>
      </c>
      <c r="Z590" s="118"/>
      <c r="AA590" s="93"/>
      <c r="AB590" s="93"/>
      <c r="AC590" s="93"/>
    </row>
    <row r="591" spans="1:29" ht="20.100000000000001" customHeight="1" thickBot="1" x14ac:dyDescent="0.25">
      <c r="A591" s="354"/>
      <c r="B591" s="354"/>
      <c r="C591" s="354"/>
      <c r="D591" s="354"/>
      <c r="E591" s="354"/>
      <c r="F591" s="354"/>
      <c r="G591" s="354"/>
      <c r="H591" s="354"/>
      <c r="I591" s="354"/>
      <c r="J591" s="354"/>
      <c r="K591" s="354"/>
      <c r="L591" s="354"/>
      <c r="M591" s="136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6"/>
      <c r="AB591" s="136"/>
      <c r="AC591" s="136"/>
    </row>
    <row r="592" spans="1:29" ht="20.100000000000001" customHeight="1" thickBot="1" x14ac:dyDescent="0.55000000000000004">
      <c r="A592" s="537" t="s">
        <v>50</v>
      </c>
      <c r="B592" s="538"/>
      <c r="C592" s="538"/>
      <c r="D592" s="538"/>
      <c r="E592" s="538"/>
      <c r="F592" s="538"/>
      <c r="G592" s="538"/>
      <c r="H592" s="538"/>
      <c r="I592" s="538"/>
      <c r="J592" s="538"/>
      <c r="K592" s="538"/>
      <c r="L592" s="539"/>
      <c r="M592" s="94"/>
      <c r="N592" s="95"/>
      <c r="O592" s="546" t="s">
        <v>51</v>
      </c>
      <c r="P592" s="547"/>
      <c r="Q592" s="547"/>
      <c r="R592" s="548"/>
      <c r="S592" s="96"/>
      <c r="T592" s="546" t="s">
        <v>52</v>
      </c>
      <c r="U592" s="547"/>
      <c r="V592" s="547"/>
      <c r="W592" s="547"/>
      <c r="X592" s="547"/>
      <c r="Y592" s="548"/>
      <c r="Z592" s="97"/>
      <c r="AA592" s="94"/>
      <c r="AB592" s="93"/>
      <c r="AC592" s="93"/>
    </row>
    <row r="593" spans="1:29" ht="20.100000000000001" customHeight="1" thickBot="1" x14ac:dyDescent="0.25">
      <c r="A593" s="437"/>
      <c r="B593" s="438"/>
      <c r="C593" s="540" t="s">
        <v>240</v>
      </c>
      <c r="D593" s="549"/>
      <c r="E593" s="549"/>
      <c r="F593" s="549"/>
      <c r="G593" s="438" t="str">
        <f>$J$1</f>
        <v>February</v>
      </c>
      <c r="H593" s="542">
        <f>$K$1</f>
        <v>2024</v>
      </c>
      <c r="I593" s="549"/>
      <c r="J593" s="438"/>
      <c r="K593" s="439"/>
      <c r="L593" s="440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102"/>
      <c r="AB593" s="93"/>
      <c r="AC593" s="93"/>
    </row>
    <row r="594" spans="1:29" ht="20.100000000000001" customHeight="1" x14ac:dyDescent="0.2">
      <c r="A594" s="98"/>
      <c r="B594" s="85"/>
      <c r="C594" s="85"/>
      <c r="D594" s="107"/>
      <c r="E594" s="107"/>
      <c r="F594" s="107"/>
      <c r="G594" s="107"/>
      <c r="H594" s="107"/>
      <c r="I594" s="85"/>
      <c r="J594" s="108" t="s">
        <v>59</v>
      </c>
      <c r="K594" s="87">
        <f>32000+3000</f>
        <v>35000</v>
      </c>
      <c r="L594" s="109"/>
      <c r="M594" s="93"/>
      <c r="N594" s="110"/>
      <c r="O594" s="111" t="s">
        <v>60</v>
      </c>
      <c r="P594" s="111">
        <v>27</v>
      </c>
      <c r="Q594" s="111">
        <v>4</v>
      </c>
      <c r="R594" s="111">
        <v>0</v>
      </c>
      <c r="S594" s="112"/>
      <c r="T594" s="111" t="s">
        <v>60</v>
      </c>
      <c r="U594" s="113"/>
      <c r="V594" s="113"/>
      <c r="W594" s="113">
        <f>V594+U594</f>
        <v>0</v>
      </c>
      <c r="X594" s="113"/>
      <c r="Y594" s="113">
        <f>W594-X594</f>
        <v>0</v>
      </c>
      <c r="Z594" s="106"/>
      <c r="AA594" s="93"/>
      <c r="AB594" s="93"/>
      <c r="AC594" s="93"/>
    </row>
    <row r="595" spans="1:29" ht="20.100000000000001" customHeight="1" thickBot="1" x14ac:dyDescent="0.25">
      <c r="A595" s="98"/>
      <c r="B595" s="85" t="s">
        <v>61</v>
      </c>
      <c r="C595" s="84" t="s">
        <v>113</v>
      </c>
      <c r="D595" s="85"/>
      <c r="E595" s="85"/>
      <c r="F595" s="85"/>
      <c r="G595" s="85"/>
      <c r="H595" s="114"/>
      <c r="I595" s="107"/>
      <c r="J595" s="85"/>
      <c r="K595" s="85"/>
      <c r="L595" s="115"/>
      <c r="M595" s="94"/>
      <c r="N595" s="116"/>
      <c r="O595" s="111" t="s">
        <v>62</v>
      </c>
      <c r="P595" s="111"/>
      <c r="Q595" s="111"/>
      <c r="R595" s="111">
        <v>0</v>
      </c>
      <c r="S595" s="92"/>
      <c r="T595" s="111" t="s">
        <v>62</v>
      </c>
      <c r="U595" s="117">
        <f>IF($J$1="January","",Y594)</f>
        <v>0</v>
      </c>
      <c r="V595" s="113"/>
      <c r="W595" s="117">
        <f t="shared" ref="W595:W605" si="131">IF(U595="","",U595+V595)</f>
        <v>0</v>
      </c>
      <c r="X595" s="113"/>
      <c r="Y595" s="117">
        <f t="shared" ref="Y595:Y605" si="132">IF(W595="","",W595-X595)</f>
        <v>0</v>
      </c>
      <c r="Z595" s="118"/>
      <c r="AA595" s="94"/>
      <c r="AB595" s="93"/>
      <c r="AC595" s="93"/>
    </row>
    <row r="596" spans="1:29" ht="20.100000000000001" customHeight="1" thickBot="1" x14ac:dyDescent="0.25">
      <c r="A596" s="98"/>
      <c r="B596" s="119" t="s">
        <v>63</v>
      </c>
      <c r="C596" s="145">
        <v>45324</v>
      </c>
      <c r="D596" s="85"/>
      <c r="E596" s="85"/>
      <c r="F596" s="543" t="s">
        <v>52</v>
      </c>
      <c r="G596" s="544"/>
      <c r="H596" s="354"/>
      <c r="I596" s="543" t="s">
        <v>64</v>
      </c>
      <c r="J596" s="545"/>
      <c r="K596" s="544"/>
      <c r="L596" s="121"/>
      <c r="M596" s="93"/>
      <c r="N596" s="110"/>
      <c r="O596" s="111" t="s">
        <v>65</v>
      </c>
      <c r="P596" s="111"/>
      <c r="Q596" s="111"/>
      <c r="R596" s="111">
        <v>0</v>
      </c>
      <c r="S596" s="92"/>
      <c r="T596" s="111" t="s">
        <v>65</v>
      </c>
      <c r="U596" s="117" t="str">
        <f>IF($J$1="February","",Y595)</f>
        <v/>
      </c>
      <c r="V596" s="113"/>
      <c r="W596" s="117" t="str">
        <f t="shared" si="131"/>
        <v/>
      </c>
      <c r="X596" s="113"/>
      <c r="Y596" s="117" t="str">
        <f t="shared" si="132"/>
        <v/>
      </c>
      <c r="Z596" s="118"/>
      <c r="AA596" s="93"/>
      <c r="AB596" s="93"/>
      <c r="AC596" s="93"/>
    </row>
    <row r="597" spans="1:29" ht="20.100000000000001" customHeight="1" x14ac:dyDescent="0.2">
      <c r="A597" s="98"/>
      <c r="B597" s="85"/>
      <c r="C597" s="85"/>
      <c r="D597" s="85"/>
      <c r="E597" s="85"/>
      <c r="F597" s="85"/>
      <c r="G597" s="85"/>
      <c r="H597" s="122"/>
      <c r="I597" s="85"/>
      <c r="J597" s="85"/>
      <c r="K597" s="85"/>
      <c r="L597" s="123"/>
      <c r="M597" s="93"/>
      <c r="N597" s="110"/>
      <c r="O597" s="111" t="s">
        <v>66</v>
      </c>
      <c r="P597" s="111"/>
      <c r="Q597" s="111"/>
      <c r="R597" s="111">
        <v>0</v>
      </c>
      <c r="S597" s="92"/>
      <c r="T597" s="111" t="s">
        <v>66</v>
      </c>
      <c r="U597" s="117" t="str">
        <f>IF($J$1="March","",Y596)</f>
        <v/>
      </c>
      <c r="V597" s="113"/>
      <c r="W597" s="117" t="str">
        <f t="shared" si="131"/>
        <v/>
      </c>
      <c r="X597" s="113"/>
      <c r="Y597" s="117" t="str">
        <f t="shared" si="132"/>
        <v/>
      </c>
      <c r="Z597" s="118"/>
      <c r="AA597" s="93"/>
      <c r="AB597" s="93"/>
      <c r="AC597" s="93"/>
    </row>
    <row r="598" spans="1:29" ht="20.100000000000001" customHeight="1" x14ac:dyDescent="0.2">
      <c r="A598" s="98"/>
      <c r="B598" s="550" t="s">
        <v>51</v>
      </c>
      <c r="C598" s="502"/>
      <c r="D598" s="85"/>
      <c r="E598" s="85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8" s="122"/>
      <c r="I598" s="126">
        <f>IF(C602&gt;=C601,$K$2,C600+C602)</f>
        <v>28</v>
      </c>
      <c r="J598" s="127" t="s">
        <v>68</v>
      </c>
      <c r="K598" s="128">
        <f>K594/$K$2*I598</f>
        <v>35000</v>
      </c>
      <c r="L598" s="129"/>
      <c r="M598" s="93"/>
      <c r="N598" s="110"/>
      <c r="O598" s="111" t="s">
        <v>69</v>
      </c>
      <c r="P598" s="111"/>
      <c r="Q598" s="111"/>
      <c r="R598" s="111">
        <v>0</v>
      </c>
      <c r="S598" s="92"/>
      <c r="T598" s="111" t="s">
        <v>69</v>
      </c>
      <c r="U598" s="117" t="str">
        <f>IF($J$1="April","",Y597)</f>
        <v/>
      </c>
      <c r="V598" s="113"/>
      <c r="W598" s="117" t="str">
        <f t="shared" si="131"/>
        <v/>
      </c>
      <c r="X598" s="113"/>
      <c r="Y598" s="117" t="str">
        <f t="shared" si="132"/>
        <v/>
      </c>
      <c r="Z598" s="118"/>
      <c r="AA598" s="93"/>
      <c r="AB598" s="93"/>
      <c r="AC598" s="93"/>
    </row>
    <row r="599" spans="1:29" ht="20.100000000000001" customHeight="1" x14ac:dyDescent="0.2">
      <c r="A599" s="98"/>
      <c r="B599" s="130"/>
      <c r="C599" s="130"/>
      <c r="D599" s="85"/>
      <c r="E599" s="85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122"/>
      <c r="I599" s="126">
        <v>51</v>
      </c>
      <c r="J599" s="127" t="s">
        <v>70</v>
      </c>
      <c r="K599" s="125">
        <f>K594/$K$2/8*I599</f>
        <v>7968.75</v>
      </c>
      <c r="L599" s="131"/>
      <c r="M599" s="93"/>
      <c r="N599" s="110"/>
      <c r="O599" s="111" t="s">
        <v>47</v>
      </c>
      <c r="P599" s="111"/>
      <c r="Q599" s="111"/>
      <c r="R599" s="111">
        <v>0</v>
      </c>
      <c r="S599" s="92"/>
      <c r="T599" s="111" t="s">
        <v>47</v>
      </c>
      <c r="U599" s="117" t="str">
        <f>IF($J$1="May","",Y598)</f>
        <v/>
      </c>
      <c r="V599" s="113"/>
      <c r="W599" s="117" t="str">
        <f t="shared" si="131"/>
        <v/>
      </c>
      <c r="X599" s="113"/>
      <c r="Y599" s="117" t="str">
        <f t="shared" si="132"/>
        <v/>
      </c>
      <c r="Z599" s="118"/>
      <c r="AA599" s="93"/>
      <c r="AB599" s="93"/>
      <c r="AC599" s="93"/>
    </row>
    <row r="600" spans="1:29" ht="20.100000000000001" customHeight="1" x14ac:dyDescent="0.2">
      <c r="A600" s="98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0</v>
      </c>
      <c r="D600" s="85"/>
      <c r="E600" s="85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0</v>
      </c>
      <c r="H600" s="122"/>
      <c r="I600" s="532" t="s">
        <v>72</v>
      </c>
      <c r="J600" s="502"/>
      <c r="K600" s="125">
        <f>K598+K599</f>
        <v>42968.75</v>
      </c>
      <c r="L600" s="131"/>
      <c r="M600" s="93"/>
      <c r="N600" s="110"/>
      <c r="O600" s="111" t="s">
        <v>73</v>
      </c>
      <c r="P600" s="140"/>
      <c r="Q600" s="140"/>
      <c r="R600" s="111">
        <v>0</v>
      </c>
      <c r="S600" s="92"/>
      <c r="T600" s="111" t="s">
        <v>73</v>
      </c>
      <c r="U600" s="117" t="str">
        <f>IF($J$1="June","",Y599)</f>
        <v/>
      </c>
      <c r="V600" s="113"/>
      <c r="W600" s="117" t="str">
        <f t="shared" si="131"/>
        <v/>
      </c>
      <c r="X600" s="113"/>
      <c r="Y600" s="117" t="str">
        <f t="shared" si="132"/>
        <v/>
      </c>
      <c r="Z600" s="118"/>
      <c r="AA600" s="93"/>
      <c r="AB600" s="93"/>
      <c r="AC600" s="93"/>
    </row>
    <row r="601" spans="1:29" ht="20.100000000000001" customHeight="1" x14ac:dyDescent="0.2">
      <c r="A601" s="98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0</v>
      </c>
      <c r="D601" s="85"/>
      <c r="E601" s="85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0</v>
      </c>
      <c r="H601" s="122"/>
      <c r="I601" s="532" t="s">
        <v>74</v>
      </c>
      <c r="J601" s="502"/>
      <c r="K601" s="125">
        <f>G601</f>
        <v>0</v>
      </c>
      <c r="L601" s="131"/>
      <c r="M601" s="93"/>
      <c r="N601" s="110"/>
      <c r="O601" s="111" t="s">
        <v>75</v>
      </c>
      <c r="P601" s="111"/>
      <c r="Q601" s="111"/>
      <c r="R601" s="111">
        <v>0</v>
      </c>
      <c r="S601" s="92"/>
      <c r="T601" s="111" t="s">
        <v>75</v>
      </c>
      <c r="U601" s="117" t="str">
        <f>Y600</f>
        <v/>
      </c>
      <c r="V601" s="113"/>
      <c r="W601" s="117" t="str">
        <f t="shared" si="131"/>
        <v/>
      </c>
      <c r="X601" s="113"/>
      <c r="Y601" s="117" t="str">
        <f t="shared" si="132"/>
        <v/>
      </c>
      <c r="Z601" s="118"/>
      <c r="AA601" s="93"/>
      <c r="AB601" s="93"/>
      <c r="AC601" s="93"/>
    </row>
    <row r="602" spans="1:29" ht="18.75" customHeight="1" x14ac:dyDescent="0.2">
      <c r="A602" s="406"/>
      <c r="B602" s="427" t="s">
        <v>76</v>
      </c>
      <c r="C602" s="425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354"/>
      <c r="E602" s="354"/>
      <c r="F602" s="427" t="s">
        <v>58</v>
      </c>
      <c r="G602" s="428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2" s="354"/>
      <c r="I602" s="533" t="s">
        <v>13</v>
      </c>
      <c r="J602" s="534"/>
      <c r="K602" s="431">
        <f>K600-K601</f>
        <v>42968.75</v>
      </c>
      <c r="L602" s="413"/>
      <c r="M602" s="93"/>
      <c r="N602" s="110"/>
      <c r="O602" s="111" t="s">
        <v>78</v>
      </c>
      <c r="P602" s="111"/>
      <c r="Q602" s="111"/>
      <c r="R602" s="111">
        <v>0</v>
      </c>
      <c r="S602" s="92"/>
      <c r="T602" s="111" t="s">
        <v>78</v>
      </c>
      <c r="U602" s="117" t="str">
        <f>Y601</f>
        <v/>
      </c>
      <c r="V602" s="113"/>
      <c r="W602" s="117" t="str">
        <f t="shared" si="131"/>
        <v/>
      </c>
      <c r="X602" s="113"/>
      <c r="Y602" s="117" t="str">
        <f t="shared" si="132"/>
        <v/>
      </c>
      <c r="Z602" s="118"/>
      <c r="AA602" s="93"/>
      <c r="AB602" s="93"/>
      <c r="AC602" s="93"/>
    </row>
    <row r="603" spans="1:29" ht="20.100000000000001" customHeight="1" x14ac:dyDescent="0.2">
      <c r="A603" s="98"/>
      <c r="B603" s="85"/>
      <c r="C603" s="85"/>
      <c r="D603" s="85"/>
      <c r="E603" s="85"/>
      <c r="F603" s="85"/>
      <c r="G603" s="85"/>
      <c r="H603" s="85"/>
      <c r="I603" s="551"/>
      <c r="J603" s="552"/>
      <c r="K603" s="87"/>
      <c r="L603" s="121"/>
      <c r="M603" s="93"/>
      <c r="N603" s="110"/>
      <c r="O603" s="111" t="s">
        <v>79</v>
      </c>
      <c r="P603" s="111"/>
      <c r="Q603" s="111"/>
      <c r="R603" s="111">
        <v>0</v>
      </c>
      <c r="S603" s="92"/>
      <c r="T603" s="111" t="s">
        <v>79</v>
      </c>
      <c r="U603" s="117" t="str">
        <f>Y602</f>
        <v/>
      </c>
      <c r="V603" s="113"/>
      <c r="W603" s="117" t="str">
        <f t="shared" si="131"/>
        <v/>
      </c>
      <c r="X603" s="113"/>
      <c r="Y603" s="117" t="str">
        <f t="shared" si="132"/>
        <v/>
      </c>
      <c r="Z603" s="118"/>
      <c r="AA603" s="93"/>
      <c r="AB603" s="93"/>
      <c r="AC603" s="93"/>
    </row>
    <row r="604" spans="1:29" ht="20.100000000000001" customHeight="1" x14ac:dyDescent="0.3">
      <c r="A604" s="98"/>
      <c r="B604" s="83"/>
      <c r="C604" s="83"/>
      <c r="D604" s="83"/>
      <c r="E604" s="83"/>
      <c r="F604" s="83"/>
      <c r="G604" s="83"/>
      <c r="H604" s="83"/>
      <c r="I604" s="551"/>
      <c r="J604" s="552"/>
      <c r="K604" s="87"/>
      <c r="L604" s="121"/>
      <c r="M604" s="93"/>
      <c r="N604" s="110"/>
      <c r="O604" s="111" t="s">
        <v>80</v>
      </c>
      <c r="P604" s="111"/>
      <c r="Q604" s="111"/>
      <c r="R604" s="111">
        <v>0</v>
      </c>
      <c r="S604" s="92"/>
      <c r="T604" s="111" t="s">
        <v>80</v>
      </c>
      <c r="U604" s="117" t="str">
        <f>Y603</f>
        <v/>
      </c>
      <c r="V604" s="113"/>
      <c r="W604" s="117" t="str">
        <f t="shared" si="131"/>
        <v/>
      </c>
      <c r="X604" s="113"/>
      <c r="Y604" s="117" t="str">
        <f t="shared" si="132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132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4"/>
      <c r="M605" s="93"/>
      <c r="N605" s="110"/>
      <c r="O605" s="111" t="s">
        <v>81</v>
      </c>
      <c r="P605" s="111"/>
      <c r="Q605" s="111"/>
      <c r="R605" s="111">
        <v>0</v>
      </c>
      <c r="S605" s="92"/>
      <c r="T605" s="111" t="s">
        <v>81</v>
      </c>
      <c r="U605" s="117" t="str">
        <f>Y604</f>
        <v/>
      </c>
      <c r="V605" s="113"/>
      <c r="W605" s="117" t="str">
        <f t="shared" si="131"/>
        <v/>
      </c>
      <c r="X605" s="113"/>
      <c r="Y605" s="117" t="str">
        <f t="shared" si="132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4"/>
      <c r="B606" s="354"/>
      <c r="C606" s="354"/>
      <c r="D606" s="354"/>
      <c r="E606" s="354"/>
      <c r="F606" s="354"/>
      <c r="G606" s="354"/>
      <c r="H606" s="354"/>
      <c r="I606" s="354"/>
      <c r="J606" s="354"/>
      <c r="K606" s="354"/>
      <c r="L606" s="354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37" t="s">
        <v>50</v>
      </c>
      <c r="B607" s="538"/>
      <c r="C607" s="538"/>
      <c r="D607" s="538"/>
      <c r="E607" s="538"/>
      <c r="F607" s="538"/>
      <c r="G607" s="538"/>
      <c r="H607" s="538"/>
      <c r="I607" s="538"/>
      <c r="J607" s="538"/>
      <c r="K607" s="538"/>
      <c r="L607" s="539"/>
      <c r="M607" s="94"/>
      <c r="N607" s="95"/>
      <c r="O607" s="546" t="s">
        <v>51</v>
      </c>
      <c r="P607" s="547"/>
      <c r="Q607" s="547"/>
      <c r="R607" s="548"/>
      <c r="S607" s="96"/>
      <c r="T607" s="546" t="s">
        <v>52</v>
      </c>
      <c r="U607" s="547"/>
      <c r="V607" s="547"/>
      <c r="W607" s="547"/>
      <c r="X607" s="547"/>
      <c r="Y607" s="548"/>
      <c r="Z607" s="97"/>
      <c r="AA607" s="94"/>
      <c r="AB607" s="93"/>
      <c r="AC607" s="93"/>
    </row>
    <row r="608" spans="1:29" ht="20.100000000000001" customHeight="1" thickBot="1" x14ac:dyDescent="0.25">
      <c r="A608" s="437"/>
      <c r="B608" s="438"/>
      <c r="C608" s="540" t="s">
        <v>240</v>
      </c>
      <c r="D608" s="549"/>
      <c r="E608" s="549"/>
      <c r="F608" s="549"/>
      <c r="G608" s="438" t="str">
        <f>$J$1</f>
        <v>February</v>
      </c>
      <c r="H608" s="542">
        <f>$K$1</f>
        <v>2024</v>
      </c>
      <c r="I608" s="549"/>
      <c r="J608" s="438"/>
      <c r="K608" s="439"/>
      <c r="L608" s="440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30000+5000+5000</f>
        <v>40000</v>
      </c>
      <c r="L609" s="109"/>
      <c r="M609" s="93"/>
      <c r="N609" s="110"/>
      <c r="O609" s="111" t="s">
        <v>60</v>
      </c>
      <c r="P609" s="111">
        <v>28</v>
      </c>
      <c r="Q609" s="111">
        <v>3</v>
      </c>
      <c r="R609" s="111">
        <f>15-Q609</f>
        <v>12</v>
      </c>
      <c r="S609" s="112"/>
      <c r="T609" s="111" t="s">
        <v>60</v>
      </c>
      <c r="U609" s="113">
        <v>5100</v>
      </c>
      <c r="V609" s="113"/>
      <c r="W609" s="113">
        <f>V609+U609</f>
        <v>5100</v>
      </c>
      <c r="X609" s="113">
        <v>5100</v>
      </c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114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/>
      <c r="Q610" s="111"/>
      <c r="R610" s="111">
        <f t="shared" ref="R610:R620" si="133">R609-Q610</f>
        <v>12</v>
      </c>
      <c r="S610" s="92"/>
      <c r="T610" s="111" t="s">
        <v>62</v>
      </c>
      <c r="U610" s="117"/>
      <c r="V610" s="113"/>
      <c r="W610" s="117" t="str">
        <f t="shared" ref="W610:W620" si="134">IF(U610="","",U610+V610)</f>
        <v/>
      </c>
      <c r="X610" s="113"/>
      <c r="Y610" s="117" t="str">
        <f t="shared" ref="Y610:Y620" si="135">IF(W610="","",W610-X610)</f>
        <v/>
      </c>
      <c r="Z610" s="118"/>
      <c r="AA610" s="94"/>
      <c r="AB610" s="93"/>
      <c r="AC610" s="93"/>
    </row>
    <row r="611" spans="1:29" ht="20.100000000000001" customHeight="1" thickBot="1" x14ac:dyDescent="0.25">
      <c r="A611" s="406"/>
      <c r="B611" s="414" t="s">
        <v>63</v>
      </c>
      <c r="C611" s="415"/>
      <c r="D611" s="354"/>
      <c r="E611" s="354"/>
      <c r="F611" s="543" t="s">
        <v>52</v>
      </c>
      <c r="G611" s="544"/>
      <c r="H611" s="354"/>
      <c r="I611" s="543" t="s">
        <v>64</v>
      </c>
      <c r="J611" s="545"/>
      <c r="K611" s="544"/>
      <c r="L611" s="416"/>
      <c r="M611" s="93"/>
      <c r="N611" s="110"/>
      <c r="O611" s="111" t="s">
        <v>65</v>
      </c>
      <c r="P611" s="111"/>
      <c r="Q611" s="111"/>
      <c r="R611" s="111">
        <f t="shared" si="133"/>
        <v>12</v>
      </c>
      <c r="S611" s="92"/>
      <c r="T611" s="111" t="s">
        <v>65</v>
      </c>
      <c r="U611" s="117"/>
      <c r="V611" s="113"/>
      <c r="W611" s="117" t="str">
        <f t="shared" si="134"/>
        <v/>
      </c>
      <c r="X611" s="113"/>
      <c r="Y611" s="117" t="str">
        <f t="shared" si="135"/>
        <v/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/>
      <c r="Q612" s="111"/>
      <c r="R612" s="111">
        <f t="shared" si="133"/>
        <v>12</v>
      </c>
      <c r="S612" s="92"/>
      <c r="T612" s="111" t="s">
        <v>66</v>
      </c>
      <c r="U612" s="117"/>
      <c r="V612" s="113"/>
      <c r="W612" s="117" t="str">
        <f t="shared" si="134"/>
        <v/>
      </c>
      <c r="X612" s="113"/>
      <c r="Y612" s="117" t="str">
        <f t="shared" si="135"/>
        <v/>
      </c>
      <c r="Z612" s="118"/>
      <c r="AA612" s="93"/>
      <c r="AB612" s="93"/>
      <c r="AC612" s="93"/>
    </row>
    <row r="613" spans="1:29" ht="20.100000000000001" customHeight="1" x14ac:dyDescent="0.2">
      <c r="A613" s="98"/>
      <c r="B613" s="550" t="s">
        <v>51</v>
      </c>
      <c r="C613" s="502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IF(C617&gt;=C616,$K$2,C615+C617)</f>
        <v>28</v>
      </c>
      <c r="J613" s="127" t="s">
        <v>68</v>
      </c>
      <c r="K613" s="128">
        <f>K609/$K$2*I613</f>
        <v>40000</v>
      </c>
      <c r="L613" s="129"/>
      <c r="M613" s="93"/>
      <c r="N613" s="110"/>
      <c r="O613" s="111" t="s">
        <v>69</v>
      </c>
      <c r="P613" s="111"/>
      <c r="Q613" s="111"/>
      <c r="R613" s="111">
        <f t="shared" si="133"/>
        <v>12</v>
      </c>
      <c r="S613" s="92"/>
      <c r="T613" s="111" t="s">
        <v>69</v>
      </c>
      <c r="U613" s="117"/>
      <c r="V613" s="113"/>
      <c r="W613" s="117" t="str">
        <f t="shared" si="134"/>
        <v/>
      </c>
      <c r="X613" s="113"/>
      <c r="Y613" s="117" t="str">
        <f t="shared" si="135"/>
        <v/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>
        <v>75</v>
      </c>
      <c r="J614" s="127" t="s">
        <v>70</v>
      </c>
      <c r="K614" s="125">
        <f>K609/$K$2/8*I614</f>
        <v>13392.857142857143</v>
      </c>
      <c r="L614" s="131"/>
      <c r="M614" s="93"/>
      <c r="N614" s="110"/>
      <c r="O614" s="111" t="s">
        <v>47</v>
      </c>
      <c r="P614" s="111"/>
      <c r="Q614" s="111"/>
      <c r="R614" s="111">
        <f t="shared" si="133"/>
        <v>12</v>
      </c>
      <c r="S614" s="92"/>
      <c r="T614" s="111" t="s">
        <v>47</v>
      </c>
      <c r="U614" s="117"/>
      <c r="V614" s="113"/>
      <c r="W614" s="117">
        <f>V614+U614</f>
        <v>0</v>
      </c>
      <c r="X614" s="153"/>
      <c r="Y614" s="117">
        <f t="shared" si="135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0</v>
      </c>
      <c r="D615" s="85"/>
      <c r="E615" s="85"/>
      <c r="F615" s="124" t="s">
        <v>71</v>
      </c>
      <c r="G615" s="125" t="str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/>
      </c>
      <c r="H615" s="122"/>
      <c r="I615" s="532" t="s">
        <v>72</v>
      </c>
      <c r="J615" s="502"/>
      <c r="K615" s="125">
        <f>K613+K614</f>
        <v>53392.857142857145</v>
      </c>
      <c r="L615" s="131"/>
      <c r="M615" s="93"/>
      <c r="N615" s="110"/>
      <c r="O615" s="111" t="s">
        <v>73</v>
      </c>
      <c r="P615" s="111"/>
      <c r="Q615" s="111"/>
      <c r="R615" s="111">
        <f t="shared" si="133"/>
        <v>12</v>
      </c>
      <c r="S615" s="92"/>
      <c r="T615" s="111" t="s">
        <v>73</v>
      </c>
      <c r="U615" s="117"/>
      <c r="V615" s="113"/>
      <c r="W615" s="117" t="str">
        <f t="shared" si="134"/>
        <v/>
      </c>
      <c r="X615" s="153"/>
      <c r="Y615" s="117" t="str">
        <f t="shared" si="135"/>
        <v/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0</v>
      </c>
      <c r="H616" s="122"/>
      <c r="I616" s="532" t="s">
        <v>74</v>
      </c>
      <c r="J616" s="502"/>
      <c r="K616" s="125">
        <f>G616</f>
        <v>0</v>
      </c>
      <c r="L616" s="131"/>
      <c r="M616" s="93"/>
      <c r="N616" s="110"/>
      <c r="O616" s="111" t="s">
        <v>75</v>
      </c>
      <c r="P616" s="111"/>
      <c r="Q616" s="111"/>
      <c r="R616" s="111">
        <f t="shared" si="133"/>
        <v>12</v>
      </c>
      <c r="S616" s="92"/>
      <c r="T616" s="111" t="s">
        <v>75</v>
      </c>
      <c r="U616" s="117"/>
      <c r="V616" s="113"/>
      <c r="W616" s="117" t="str">
        <f t="shared" si="134"/>
        <v/>
      </c>
      <c r="X616" s="153"/>
      <c r="Y616" s="117" t="str">
        <f t="shared" si="135"/>
        <v/>
      </c>
      <c r="Z616" s="118"/>
      <c r="AA616" s="93"/>
      <c r="AB616" s="93"/>
      <c r="AC616" s="93"/>
    </row>
    <row r="617" spans="1:29" ht="18.75" customHeight="1" x14ac:dyDescent="0.2">
      <c r="A617" s="406"/>
      <c r="B617" s="427" t="s">
        <v>76</v>
      </c>
      <c r="C617" s="425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12</v>
      </c>
      <c r="D617" s="354"/>
      <c r="E617" s="354"/>
      <c r="F617" s="427" t="s">
        <v>58</v>
      </c>
      <c r="G617" s="428" t="str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/>
      </c>
      <c r="H617" s="354"/>
      <c r="I617" s="533" t="s">
        <v>13</v>
      </c>
      <c r="J617" s="534"/>
      <c r="K617" s="431">
        <f>K615-K616</f>
        <v>53392.857142857145</v>
      </c>
      <c r="L617" s="413"/>
      <c r="M617" s="93"/>
      <c r="N617" s="110"/>
      <c r="O617" s="111" t="s">
        <v>78</v>
      </c>
      <c r="P617" s="111"/>
      <c r="Q617" s="111"/>
      <c r="R617" s="111">
        <f t="shared" si="133"/>
        <v>12</v>
      </c>
      <c r="S617" s="92"/>
      <c r="T617" s="111" t="s">
        <v>78</v>
      </c>
      <c r="U617" s="117"/>
      <c r="V617" s="113"/>
      <c r="W617" s="117" t="str">
        <f t="shared" si="134"/>
        <v/>
      </c>
      <c r="X617" s="113"/>
      <c r="Y617" s="117" t="str">
        <f t="shared" si="135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51"/>
      <c r="J618" s="552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3"/>
        <v>12</v>
      </c>
      <c r="S618" s="92"/>
      <c r="T618" s="111" t="s">
        <v>79</v>
      </c>
      <c r="U618" s="117"/>
      <c r="V618" s="113"/>
      <c r="W618" s="117" t="str">
        <f t="shared" si="134"/>
        <v/>
      </c>
      <c r="X618" s="113"/>
      <c r="Y618" s="117" t="str">
        <f t="shared" si="135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83"/>
      <c r="G619" s="83"/>
      <c r="H619" s="83"/>
      <c r="I619" s="551"/>
      <c r="J619" s="552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3"/>
        <v>12</v>
      </c>
      <c r="S619" s="92"/>
      <c r="T619" s="111" t="s">
        <v>80</v>
      </c>
      <c r="U619" s="117"/>
      <c r="V619" s="113"/>
      <c r="W619" s="117" t="str">
        <f t="shared" si="134"/>
        <v/>
      </c>
      <c r="X619" s="113"/>
      <c r="Y619" s="117" t="str">
        <f t="shared" si="135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3"/>
        <v>12</v>
      </c>
      <c r="S620" s="92"/>
      <c r="T620" s="111" t="s">
        <v>81</v>
      </c>
      <c r="U620" s="117"/>
      <c r="V620" s="113"/>
      <c r="W620" s="117" t="str">
        <f t="shared" si="134"/>
        <v/>
      </c>
      <c r="X620" s="113"/>
      <c r="Y620" s="117" t="str">
        <f t="shared" si="135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4"/>
      <c r="B621" s="354"/>
      <c r="C621" s="354"/>
      <c r="D621" s="354"/>
      <c r="E621" s="354"/>
      <c r="F621" s="354"/>
      <c r="G621" s="354"/>
      <c r="H621" s="354"/>
      <c r="I621" s="354"/>
      <c r="J621" s="354"/>
      <c r="K621" s="354"/>
      <c r="L621" s="354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37" t="s">
        <v>50</v>
      </c>
      <c r="B622" s="538"/>
      <c r="C622" s="538"/>
      <c r="D622" s="538"/>
      <c r="E622" s="538"/>
      <c r="F622" s="538"/>
      <c r="G622" s="538"/>
      <c r="H622" s="538"/>
      <c r="I622" s="538"/>
      <c r="J622" s="538"/>
      <c r="K622" s="538"/>
      <c r="L622" s="539"/>
      <c r="M622" s="94"/>
      <c r="N622" s="95"/>
      <c r="O622" s="546" t="s">
        <v>51</v>
      </c>
      <c r="P622" s="547"/>
      <c r="Q622" s="547"/>
      <c r="R622" s="548"/>
      <c r="S622" s="96"/>
      <c r="T622" s="546" t="s">
        <v>52</v>
      </c>
      <c r="U622" s="547"/>
      <c r="V622" s="547"/>
      <c r="W622" s="547"/>
      <c r="X622" s="547"/>
      <c r="Y622" s="548"/>
      <c r="Z622" s="92"/>
      <c r="AA622" s="93"/>
      <c r="AB622" s="93"/>
      <c r="AC622" s="93"/>
    </row>
    <row r="623" spans="1:29" ht="20.100000000000001" customHeight="1" thickBot="1" x14ac:dyDescent="0.25">
      <c r="A623" s="437"/>
      <c r="B623" s="438"/>
      <c r="C623" s="540" t="s">
        <v>240</v>
      </c>
      <c r="D623" s="549"/>
      <c r="E623" s="549"/>
      <c r="F623" s="549"/>
      <c r="G623" s="438" t="str">
        <f>$J$1</f>
        <v>February</v>
      </c>
      <c r="H623" s="542">
        <f>$K$1</f>
        <v>2024</v>
      </c>
      <c r="I623" s="549"/>
      <c r="J623" s="438"/>
      <c r="K623" s="439"/>
      <c r="L623" s="440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92"/>
      <c r="AA623" s="93"/>
      <c r="AB623" s="93"/>
      <c r="AC623" s="93"/>
    </row>
    <row r="624" spans="1:29" ht="20.100000000000001" customHeight="1" x14ac:dyDescent="0.2">
      <c r="A624" s="406"/>
      <c r="B624" s="354"/>
      <c r="C624" s="354"/>
      <c r="D624" s="407"/>
      <c r="E624" s="407"/>
      <c r="F624" s="407"/>
      <c r="G624" s="407"/>
      <c r="H624" s="407"/>
      <c r="I624" s="354"/>
      <c r="J624" s="408" t="s">
        <v>59</v>
      </c>
      <c r="K624" s="409">
        <f>35000+10000</f>
        <v>45000</v>
      </c>
      <c r="L624" s="410"/>
      <c r="M624" s="93"/>
      <c r="N624" s="110"/>
      <c r="O624" s="111" t="s">
        <v>60</v>
      </c>
      <c r="P624" s="111">
        <v>30</v>
      </c>
      <c r="Q624" s="111">
        <v>1</v>
      </c>
      <c r="R624" s="111">
        <f>15-Q624</f>
        <v>14</v>
      </c>
      <c r="S624" s="112"/>
      <c r="T624" s="111" t="s">
        <v>60</v>
      </c>
      <c r="U624" s="113"/>
      <c r="V624" s="113"/>
      <c r="W624" s="113">
        <f>V624+U624</f>
        <v>0</v>
      </c>
      <c r="X624" s="113"/>
      <c r="Y624" s="113">
        <f>W624-X624</f>
        <v>0</v>
      </c>
      <c r="Z624" s="92"/>
      <c r="AA624" s="93"/>
      <c r="AB624" s="93"/>
      <c r="AC624" s="93"/>
    </row>
    <row r="625" spans="1:29" ht="20.100000000000001" customHeight="1" thickBot="1" x14ac:dyDescent="0.25">
      <c r="A625" s="406"/>
      <c r="B625" s="354" t="s">
        <v>61</v>
      </c>
      <c r="C625" s="411" t="s">
        <v>115</v>
      </c>
      <c r="D625" s="354"/>
      <c r="E625" s="354"/>
      <c r="F625" s="354"/>
      <c r="G625" s="354"/>
      <c r="H625" s="412"/>
      <c r="I625" s="407"/>
      <c r="J625" s="354"/>
      <c r="K625" s="354"/>
      <c r="L625" s="413"/>
      <c r="M625" s="94"/>
      <c r="N625" s="116"/>
      <c r="O625" s="111" t="s">
        <v>62</v>
      </c>
      <c r="P625" s="111"/>
      <c r="Q625" s="111"/>
      <c r="R625" s="111">
        <f t="shared" ref="R625:R635" si="136">R624-Q625</f>
        <v>14</v>
      </c>
      <c r="S625" s="92"/>
      <c r="T625" s="111" t="s">
        <v>62</v>
      </c>
      <c r="U625" s="117">
        <f t="shared" ref="U625:U626" si="137">Y624</f>
        <v>0</v>
      </c>
      <c r="V625" s="113"/>
      <c r="W625" s="117">
        <f t="shared" ref="W625:W632" si="138">IF(U625="","",U625+V625)</f>
        <v>0</v>
      </c>
      <c r="X625" s="113"/>
      <c r="Y625" s="117">
        <f t="shared" ref="Y625:Y632" si="139">IF(W625="","",W625-X625)</f>
        <v>0</v>
      </c>
      <c r="Z625" s="92"/>
      <c r="AA625" s="93"/>
      <c r="AB625" s="93"/>
      <c r="AC625" s="93"/>
    </row>
    <row r="626" spans="1:29" ht="20.100000000000001" customHeight="1" thickBot="1" x14ac:dyDescent="0.25">
      <c r="A626" s="406"/>
      <c r="B626" s="414" t="s">
        <v>63</v>
      </c>
      <c r="C626" s="415">
        <v>45156</v>
      </c>
      <c r="D626" s="354"/>
      <c r="E626" s="354"/>
      <c r="F626" s="543" t="s">
        <v>52</v>
      </c>
      <c r="G626" s="544"/>
      <c r="H626" s="354"/>
      <c r="I626" s="543" t="s">
        <v>64</v>
      </c>
      <c r="J626" s="545"/>
      <c r="K626" s="544"/>
      <c r="L626" s="416"/>
      <c r="M626" s="93"/>
      <c r="N626" s="110"/>
      <c r="O626" s="111" t="s">
        <v>65</v>
      </c>
      <c r="P626" s="111"/>
      <c r="Q626" s="111"/>
      <c r="R626" s="111">
        <f t="shared" si="136"/>
        <v>14</v>
      </c>
      <c r="S626" s="92"/>
      <c r="T626" s="111" t="s">
        <v>65</v>
      </c>
      <c r="U626" s="117">
        <f t="shared" si="137"/>
        <v>0</v>
      </c>
      <c r="V626" s="113"/>
      <c r="W626" s="117">
        <f t="shared" si="138"/>
        <v>0</v>
      </c>
      <c r="X626" s="113"/>
      <c r="Y626" s="117">
        <f t="shared" si="139"/>
        <v>0</v>
      </c>
      <c r="Z626" s="118"/>
      <c r="AA626" s="93"/>
      <c r="AB626" s="93"/>
      <c r="AC626" s="93"/>
    </row>
    <row r="627" spans="1:29" ht="20.100000000000001" customHeight="1" x14ac:dyDescent="0.2">
      <c r="A627" s="406"/>
      <c r="B627" s="354"/>
      <c r="C627" s="354"/>
      <c r="D627" s="354"/>
      <c r="E627" s="354"/>
      <c r="F627" s="354"/>
      <c r="G627" s="354"/>
      <c r="H627" s="417"/>
      <c r="I627" s="354"/>
      <c r="J627" s="354"/>
      <c r="K627" s="354"/>
      <c r="L627" s="418"/>
      <c r="M627" s="93"/>
      <c r="N627" s="110"/>
      <c r="O627" s="111" t="s">
        <v>66</v>
      </c>
      <c r="P627" s="111"/>
      <c r="Q627" s="111"/>
      <c r="R627" s="111">
        <f t="shared" si="136"/>
        <v>14</v>
      </c>
      <c r="S627" s="92"/>
      <c r="T627" s="111" t="s">
        <v>66</v>
      </c>
      <c r="U627" s="117">
        <f>IF($J$1="March","",Y626)</f>
        <v>0</v>
      </c>
      <c r="V627" s="113"/>
      <c r="W627" s="117">
        <f t="shared" si="138"/>
        <v>0</v>
      </c>
      <c r="X627" s="113"/>
      <c r="Y627" s="117">
        <f t="shared" si="139"/>
        <v>0</v>
      </c>
      <c r="Z627" s="92"/>
      <c r="AA627" s="93"/>
      <c r="AB627" s="93"/>
      <c r="AC627" s="93"/>
    </row>
    <row r="628" spans="1:29" ht="20.100000000000001" customHeight="1" x14ac:dyDescent="0.2">
      <c r="A628" s="406"/>
      <c r="B628" s="553" t="s">
        <v>51</v>
      </c>
      <c r="C628" s="502"/>
      <c r="D628" s="354"/>
      <c r="E628" s="354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0</v>
      </c>
      <c r="H628" s="417"/>
      <c r="I628" s="420">
        <f>IF(C632&gt;=C631,$K$2,C630+C632)</f>
        <v>28</v>
      </c>
      <c r="J628" s="127" t="s">
        <v>68</v>
      </c>
      <c r="K628" s="128">
        <f>K624/$K$2*I628</f>
        <v>45000</v>
      </c>
      <c r="L628" s="419"/>
      <c r="M628" s="93"/>
      <c r="N628" s="110"/>
      <c r="O628" s="111" t="s">
        <v>69</v>
      </c>
      <c r="P628" s="111"/>
      <c r="Q628" s="111"/>
      <c r="R628" s="111">
        <f t="shared" si="136"/>
        <v>14</v>
      </c>
      <c r="S628" s="92"/>
      <c r="T628" s="111" t="s">
        <v>69</v>
      </c>
      <c r="U628" s="117">
        <f t="shared" ref="U628:U632" si="140">Y627</f>
        <v>0</v>
      </c>
      <c r="V628" s="113"/>
      <c r="W628" s="117">
        <f t="shared" si="138"/>
        <v>0</v>
      </c>
      <c r="X628" s="113"/>
      <c r="Y628" s="117">
        <f t="shared" si="139"/>
        <v>0</v>
      </c>
      <c r="Z628" s="92"/>
      <c r="AA628" s="93"/>
      <c r="AB628" s="93"/>
      <c r="AC628" s="93"/>
    </row>
    <row r="629" spans="1:29" ht="20.100000000000001" customHeight="1" x14ac:dyDescent="0.2">
      <c r="A629" s="406"/>
      <c r="B629" s="130"/>
      <c r="C629" s="130"/>
      <c r="D629" s="354"/>
      <c r="E629" s="354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7"/>
      <c r="I629" s="420">
        <v>4</v>
      </c>
      <c r="J629" s="127" t="s">
        <v>70</v>
      </c>
      <c r="K629" s="125">
        <f>K624/$K$2/8*I629</f>
        <v>803.57142857142856</v>
      </c>
      <c r="L629" s="421"/>
      <c r="M629" s="93"/>
      <c r="N629" s="110"/>
      <c r="O629" s="111" t="s">
        <v>47</v>
      </c>
      <c r="P629" s="111"/>
      <c r="Q629" s="111"/>
      <c r="R629" s="111">
        <f t="shared" si="136"/>
        <v>14</v>
      </c>
      <c r="S629" s="92"/>
      <c r="T629" s="111" t="s">
        <v>47</v>
      </c>
      <c r="U629" s="117">
        <f t="shared" si="140"/>
        <v>0</v>
      </c>
      <c r="V629" s="113"/>
      <c r="W629" s="117">
        <f t="shared" si="138"/>
        <v>0</v>
      </c>
      <c r="X629" s="153"/>
      <c r="Y629" s="117">
        <f t="shared" si="139"/>
        <v>0</v>
      </c>
      <c r="Z629" s="92"/>
      <c r="AA629" s="93"/>
      <c r="AB629" s="93"/>
      <c r="AC629" s="93"/>
    </row>
    <row r="630" spans="1:29" ht="20.100000000000001" customHeight="1" x14ac:dyDescent="0.2">
      <c r="A630" s="406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0</v>
      </c>
      <c r="D630" s="354"/>
      <c r="E630" s="354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0</v>
      </c>
      <c r="H630" s="417"/>
      <c r="I630" s="554" t="s">
        <v>72</v>
      </c>
      <c r="J630" s="502"/>
      <c r="K630" s="125">
        <f>K628+K629</f>
        <v>45803.571428571428</v>
      </c>
      <c r="L630" s="421"/>
      <c r="M630" s="93"/>
      <c r="N630" s="110"/>
      <c r="O630" s="111" t="s">
        <v>73</v>
      </c>
      <c r="P630" s="140"/>
      <c r="Q630" s="140"/>
      <c r="R630" s="111">
        <f t="shared" si="136"/>
        <v>14</v>
      </c>
      <c r="S630" s="92"/>
      <c r="T630" s="111" t="s">
        <v>73</v>
      </c>
      <c r="U630" s="117">
        <f t="shared" si="140"/>
        <v>0</v>
      </c>
      <c r="V630" s="113"/>
      <c r="W630" s="117">
        <f t="shared" si="138"/>
        <v>0</v>
      </c>
      <c r="X630" s="153"/>
      <c r="Y630" s="117">
        <f t="shared" si="139"/>
        <v>0</v>
      </c>
      <c r="Z630" s="92"/>
      <c r="AA630" s="93"/>
      <c r="AB630" s="93"/>
      <c r="AC630" s="93"/>
    </row>
    <row r="631" spans="1:29" ht="20.100000000000001" customHeight="1" x14ac:dyDescent="0.2">
      <c r="A631" s="406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0</v>
      </c>
      <c r="D631" s="354"/>
      <c r="E631" s="354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0</v>
      </c>
      <c r="H631" s="417"/>
      <c r="I631" s="554" t="s">
        <v>74</v>
      </c>
      <c r="J631" s="502"/>
      <c r="K631" s="125">
        <f>G631</f>
        <v>0</v>
      </c>
      <c r="L631" s="421"/>
      <c r="M631" s="93"/>
      <c r="N631" s="110"/>
      <c r="O631" s="111" t="s">
        <v>75</v>
      </c>
      <c r="P631" s="111"/>
      <c r="Q631" s="111"/>
      <c r="R631" s="111">
        <f t="shared" si="136"/>
        <v>14</v>
      </c>
      <c r="S631" s="92"/>
      <c r="T631" s="111" t="s">
        <v>75</v>
      </c>
      <c r="U631" s="117">
        <f t="shared" si="140"/>
        <v>0</v>
      </c>
      <c r="V631" s="113"/>
      <c r="W631" s="117">
        <f t="shared" si="138"/>
        <v>0</v>
      </c>
      <c r="X631" s="153"/>
      <c r="Y631" s="117">
        <f t="shared" si="139"/>
        <v>0</v>
      </c>
      <c r="Z631" s="92"/>
      <c r="AA631" s="93"/>
      <c r="AB631" s="93"/>
      <c r="AC631" s="93"/>
    </row>
    <row r="632" spans="1:29" ht="18.75" customHeight="1" x14ac:dyDescent="0.2">
      <c r="A632" s="406"/>
      <c r="B632" s="427" t="s">
        <v>76</v>
      </c>
      <c r="C632" s="425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14</v>
      </c>
      <c r="D632" s="354"/>
      <c r="E632" s="354"/>
      <c r="F632" s="427" t="s">
        <v>58</v>
      </c>
      <c r="G632" s="428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0</v>
      </c>
      <c r="H632" s="354"/>
      <c r="I632" s="533" t="s">
        <v>13</v>
      </c>
      <c r="J632" s="534"/>
      <c r="K632" s="431">
        <f>K630-K631</f>
        <v>45803.571428571428</v>
      </c>
      <c r="L632" s="413"/>
      <c r="M632" s="93"/>
      <c r="N632" s="110"/>
      <c r="O632" s="111" t="s">
        <v>78</v>
      </c>
      <c r="P632" s="111"/>
      <c r="Q632" s="111"/>
      <c r="R632" s="111">
        <f t="shared" si="136"/>
        <v>14</v>
      </c>
      <c r="S632" s="92"/>
      <c r="T632" s="111" t="s">
        <v>78</v>
      </c>
      <c r="U632" s="117">
        <f t="shared" si="140"/>
        <v>0</v>
      </c>
      <c r="V632" s="113"/>
      <c r="W632" s="117">
        <f t="shared" si="138"/>
        <v>0</v>
      </c>
      <c r="X632" s="113"/>
      <c r="Y632" s="117">
        <f t="shared" si="139"/>
        <v>0</v>
      </c>
      <c r="Z632" s="118"/>
      <c r="AA632" s="93"/>
      <c r="AB632" s="93"/>
      <c r="AC632" s="93"/>
    </row>
    <row r="633" spans="1:29" ht="20.100000000000001" customHeight="1" x14ac:dyDescent="0.2">
      <c r="A633" s="406"/>
      <c r="B633" s="354"/>
      <c r="C633" s="354"/>
      <c r="D633" s="354"/>
      <c r="E633" s="354"/>
      <c r="F633" s="354"/>
      <c r="G633" s="354"/>
      <c r="H633" s="354"/>
      <c r="I633" s="535"/>
      <c r="J633" s="536"/>
      <c r="K633" s="409"/>
      <c r="L633" s="416"/>
      <c r="M633" s="93"/>
      <c r="N633" s="110"/>
      <c r="O633" s="111" t="s">
        <v>79</v>
      </c>
      <c r="P633" s="111"/>
      <c r="Q633" s="111"/>
      <c r="R633" s="111">
        <f t="shared" si="136"/>
        <v>14</v>
      </c>
      <c r="S633" s="92"/>
      <c r="T633" s="111" t="s">
        <v>79</v>
      </c>
      <c r="U633" s="117" t="str">
        <f>IF($J$1="October",Y632,"")</f>
        <v/>
      </c>
      <c r="V633" s="113"/>
      <c r="W633" s="117"/>
      <c r="X633" s="113"/>
      <c r="Y633" s="117"/>
      <c r="Z633" s="92"/>
      <c r="AA633" s="93"/>
      <c r="AB633" s="93"/>
      <c r="AC633" s="93"/>
    </row>
    <row r="634" spans="1:29" ht="20.100000000000001" customHeight="1" x14ac:dyDescent="0.3">
      <c r="A634" s="406"/>
      <c r="B634" s="445"/>
      <c r="C634" s="445"/>
      <c r="D634" s="445"/>
      <c r="E634" s="445"/>
      <c r="F634" s="445"/>
      <c r="G634" s="445"/>
      <c r="H634" s="445"/>
      <c r="I634" s="535"/>
      <c r="J634" s="536"/>
      <c r="K634" s="409"/>
      <c r="L634" s="416"/>
      <c r="M634" s="93"/>
      <c r="N634" s="110"/>
      <c r="O634" s="111" t="s">
        <v>80</v>
      </c>
      <c r="P634" s="111"/>
      <c r="Q634" s="111"/>
      <c r="R634" s="111">
        <f t="shared" si="136"/>
        <v>14</v>
      </c>
      <c r="S634" s="92"/>
      <c r="T634" s="111" t="s">
        <v>80</v>
      </c>
      <c r="U634" s="117"/>
      <c r="V634" s="113"/>
      <c r="W634" s="117"/>
      <c r="X634" s="113"/>
      <c r="Y634" s="117"/>
      <c r="Z634" s="92"/>
      <c r="AA634" s="93"/>
      <c r="AB634" s="93"/>
      <c r="AC634" s="93"/>
    </row>
    <row r="635" spans="1:29" ht="20.100000000000001" customHeight="1" thickBot="1" x14ac:dyDescent="0.35">
      <c r="A635" s="422"/>
      <c r="B635" s="448"/>
      <c r="C635" s="448"/>
      <c r="D635" s="448"/>
      <c r="E635" s="448"/>
      <c r="F635" s="448"/>
      <c r="G635" s="448"/>
      <c r="H635" s="448"/>
      <c r="I635" s="448"/>
      <c r="J635" s="448"/>
      <c r="K635" s="448"/>
      <c r="L635" s="424"/>
      <c r="M635" s="93"/>
      <c r="N635" s="110"/>
      <c r="O635" s="111" t="s">
        <v>81</v>
      </c>
      <c r="P635" s="111"/>
      <c r="Q635" s="111"/>
      <c r="R635" s="111">
        <f t="shared" si="136"/>
        <v>14</v>
      </c>
      <c r="S635" s="92"/>
      <c r="T635" s="111" t="s">
        <v>81</v>
      </c>
      <c r="U635" s="117"/>
      <c r="V635" s="113"/>
      <c r="W635" s="117"/>
      <c r="X635" s="113"/>
      <c r="Y635" s="117"/>
      <c r="Z635" s="92"/>
      <c r="AA635" s="93"/>
      <c r="AB635" s="93"/>
      <c r="AC635" s="93"/>
    </row>
    <row r="636" spans="1:29" ht="20.100000000000001" customHeight="1" thickBot="1" x14ac:dyDescent="0.25">
      <c r="A636" s="354"/>
      <c r="B636" s="354"/>
      <c r="C636" s="354"/>
      <c r="D636" s="354"/>
      <c r="E636" s="354"/>
      <c r="F636" s="354"/>
      <c r="G636" s="354"/>
      <c r="H636" s="354"/>
      <c r="I636" s="354"/>
      <c r="J636" s="354"/>
      <c r="K636" s="354"/>
      <c r="L636" s="354"/>
      <c r="M636" s="136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6"/>
      <c r="AB636" s="136"/>
      <c r="AC636" s="136"/>
    </row>
    <row r="637" spans="1:29" ht="20.100000000000001" customHeight="1" thickBot="1" x14ac:dyDescent="0.55000000000000004">
      <c r="A637" s="537" t="s">
        <v>50</v>
      </c>
      <c r="B637" s="538"/>
      <c r="C637" s="538"/>
      <c r="D637" s="538"/>
      <c r="E637" s="538"/>
      <c r="F637" s="538"/>
      <c r="G637" s="538"/>
      <c r="H637" s="538"/>
      <c r="I637" s="538"/>
      <c r="J637" s="538"/>
      <c r="K637" s="538"/>
      <c r="L637" s="539"/>
      <c r="M637" s="94"/>
      <c r="N637" s="95"/>
      <c r="O637" s="546" t="s">
        <v>51</v>
      </c>
      <c r="P637" s="547"/>
      <c r="Q637" s="547"/>
      <c r="R637" s="548"/>
      <c r="S637" s="96"/>
      <c r="T637" s="546" t="s">
        <v>52</v>
      </c>
      <c r="U637" s="547"/>
      <c r="V637" s="547"/>
      <c r="W637" s="547"/>
      <c r="X637" s="547"/>
      <c r="Y637" s="548"/>
      <c r="Z637" s="97"/>
      <c r="AA637" s="93"/>
      <c r="AB637" s="93"/>
      <c r="AC637" s="93"/>
    </row>
    <row r="638" spans="1:29" ht="20.100000000000001" customHeight="1" thickBot="1" x14ac:dyDescent="0.25">
      <c r="A638" s="437"/>
      <c r="B638" s="438"/>
      <c r="C638" s="540" t="s">
        <v>240</v>
      </c>
      <c r="D638" s="549"/>
      <c r="E638" s="549"/>
      <c r="F638" s="549"/>
      <c r="G638" s="438" t="str">
        <f>$J$1</f>
        <v>February</v>
      </c>
      <c r="H638" s="542">
        <f>$K$1</f>
        <v>2024</v>
      </c>
      <c r="I638" s="549"/>
      <c r="J638" s="438"/>
      <c r="K638" s="439"/>
      <c r="L638" s="440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93"/>
      <c r="AB638" s="93"/>
      <c r="AC638" s="93"/>
    </row>
    <row r="639" spans="1:29" ht="20.100000000000001" customHeight="1" x14ac:dyDescent="0.2">
      <c r="A639" s="406"/>
      <c r="B639" s="354"/>
      <c r="C639" s="354"/>
      <c r="D639" s="407"/>
      <c r="E639" s="407"/>
      <c r="F639" s="407"/>
      <c r="G639" s="407"/>
      <c r="H639" s="407"/>
      <c r="I639" s="354"/>
      <c r="J639" s="408" t="s">
        <v>59</v>
      </c>
      <c r="K639" s="409">
        <f>45000+5000+10000</f>
        <v>60000</v>
      </c>
      <c r="L639" s="410"/>
      <c r="M639" s="93"/>
      <c r="N639" s="110"/>
      <c r="O639" s="111" t="s">
        <v>60</v>
      </c>
      <c r="P639" s="111">
        <v>29</v>
      </c>
      <c r="Q639" s="111">
        <v>2</v>
      </c>
      <c r="R639" s="111">
        <f>15-Q639</f>
        <v>13</v>
      </c>
      <c r="S639" s="112"/>
      <c r="T639" s="111" t="s">
        <v>60</v>
      </c>
      <c r="U639" s="113">
        <v>52500</v>
      </c>
      <c r="V639" s="113"/>
      <c r="W639" s="113">
        <f>V639+U639</f>
        <v>52500</v>
      </c>
      <c r="X639" s="113">
        <v>5000</v>
      </c>
      <c r="Y639" s="113">
        <f>W639-X639</f>
        <v>47500</v>
      </c>
      <c r="Z639" s="106"/>
      <c r="AA639" s="93"/>
      <c r="AB639" s="93"/>
      <c r="AC639" s="93"/>
    </row>
    <row r="640" spans="1:29" ht="20.100000000000001" customHeight="1" thickBot="1" x14ac:dyDescent="0.25">
      <c r="A640" s="406"/>
      <c r="B640" s="354" t="s">
        <v>61</v>
      </c>
      <c r="C640" s="411" t="s">
        <v>116</v>
      </c>
      <c r="D640" s="354"/>
      <c r="E640" s="354"/>
      <c r="F640" s="354"/>
      <c r="G640" s="354"/>
      <c r="H640" s="412"/>
      <c r="I640" s="407"/>
      <c r="J640" s="354"/>
      <c r="K640" s="354"/>
      <c r="L640" s="413"/>
      <c r="M640" s="94"/>
      <c r="N640" s="116"/>
      <c r="O640" s="111" t="s">
        <v>62</v>
      </c>
      <c r="P640" s="111"/>
      <c r="Q640" s="111"/>
      <c r="R640" s="111">
        <f t="shared" ref="R640:R650" si="141">R639-Q640</f>
        <v>13</v>
      </c>
      <c r="S640" s="92"/>
      <c r="T640" s="111" t="s">
        <v>62</v>
      </c>
      <c r="U640" s="117">
        <f>Y639</f>
        <v>47500</v>
      </c>
      <c r="V640" s="113"/>
      <c r="W640" s="117">
        <f t="shared" ref="W640:W650" si="142">IF(U640="","",U640+V640)</f>
        <v>47500</v>
      </c>
      <c r="X640" s="113">
        <v>5000</v>
      </c>
      <c r="Y640" s="117">
        <f t="shared" ref="Y640:Y650" si="143">IF(W640="","",W640-X640)</f>
        <v>42500</v>
      </c>
      <c r="Z640" s="118"/>
      <c r="AA640" s="93"/>
      <c r="AB640" s="93"/>
      <c r="AC640" s="93"/>
    </row>
    <row r="641" spans="1:29" ht="20.100000000000001" customHeight="1" thickBot="1" x14ac:dyDescent="0.25">
      <c r="A641" s="406"/>
      <c r="B641" s="414" t="s">
        <v>63</v>
      </c>
      <c r="C641" s="415"/>
      <c r="D641" s="354"/>
      <c r="E641" s="354"/>
      <c r="F641" s="543" t="s">
        <v>52</v>
      </c>
      <c r="G641" s="544"/>
      <c r="H641" s="354"/>
      <c r="I641" s="543" t="s">
        <v>64</v>
      </c>
      <c r="J641" s="545"/>
      <c r="K641" s="544"/>
      <c r="L641" s="416"/>
      <c r="M641" s="93"/>
      <c r="N641" s="110"/>
      <c r="O641" s="111" t="s">
        <v>65</v>
      </c>
      <c r="P641" s="111"/>
      <c r="Q641" s="111"/>
      <c r="R641" s="111">
        <f t="shared" si="141"/>
        <v>13</v>
      </c>
      <c r="S641" s="92"/>
      <c r="T641" s="111" t="s">
        <v>65</v>
      </c>
      <c r="U641" s="117"/>
      <c r="V641" s="113"/>
      <c r="W641" s="117" t="str">
        <f t="shared" si="142"/>
        <v/>
      </c>
      <c r="X641" s="113"/>
      <c r="Y641" s="117" t="str">
        <f t="shared" si="143"/>
        <v/>
      </c>
      <c r="Z641" s="118"/>
      <c r="AA641" s="93"/>
      <c r="AB641" s="93"/>
      <c r="AC641" s="93"/>
    </row>
    <row r="642" spans="1:29" ht="20.100000000000001" customHeight="1" x14ac:dyDescent="0.2">
      <c r="A642" s="406"/>
      <c r="B642" s="354"/>
      <c r="C642" s="354"/>
      <c r="D642" s="354"/>
      <c r="E642" s="354"/>
      <c r="F642" s="354"/>
      <c r="G642" s="354"/>
      <c r="H642" s="417"/>
      <c r="I642" s="354"/>
      <c r="J642" s="354"/>
      <c r="K642" s="354"/>
      <c r="L642" s="418"/>
      <c r="M642" s="93"/>
      <c r="N642" s="110"/>
      <c r="O642" s="111" t="s">
        <v>66</v>
      </c>
      <c r="P642" s="111"/>
      <c r="Q642" s="111"/>
      <c r="R642" s="111">
        <f t="shared" si="141"/>
        <v>13</v>
      </c>
      <c r="S642" s="92"/>
      <c r="T642" s="111" t="s">
        <v>66</v>
      </c>
      <c r="U642" s="117"/>
      <c r="V642" s="113"/>
      <c r="W642" s="117" t="str">
        <f t="shared" si="142"/>
        <v/>
      </c>
      <c r="X642" s="113"/>
      <c r="Y642" s="117" t="str">
        <f t="shared" si="143"/>
        <v/>
      </c>
      <c r="Z642" s="118"/>
      <c r="AA642" s="93"/>
      <c r="AB642" s="93"/>
      <c r="AC642" s="93"/>
    </row>
    <row r="643" spans="1:29" ht="20.100000000000001" customHeight="1" x14ac:dyDescent="0.2">
      <c r="A643" s="406"/>
      <c r="B643" s="553" t="s">
        <v>51</v>
      </c>
      <c r="C643" s="502"/>
      <c r="D643" s="354"/>
      <c r="E643" s="354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47500</v>
      </c>
      <c r="H643" s="417"/>
      <c r="I643" s="420">
        <f>IF(C647&gt;0,$K$2,C645)</f>
        <v>28</v>
      </c>
      <c r="J643" s="127" t="s">
        <v>68</v>
      </c>
      <c r="K643" s="128">
        <f>K639/$K$2*I643</f>
        <v>59999.999999999993</v>
      </c>
      <c r="L643" s="419"/>
      <c r="M643" s="93"/>
      <c r="N643" s="110"/>
      <c r="O643" s="111" t="s">
        <v>69</v>
      </c>
      <c r="P643" s="111"/>
      <c r="Q643" s="111"/>
      <c r="R643" s="111">
        <f t="shared" si="141"/>
        <v>13</v>
      </c>
      <c r="S643" s="92"/>
      <c r="T643" s="111" t="s">
        <v>69</v>
      </c>
      <c r="U643" s="117"/>
      <c r="V643" s="113"/>
      <c r="W643" s="117" t="str">
        <f t="shared" si="142"/>
        <v/>
      </c>
      <c r="X643" s="113"/>
      <c r="Y643" s="117" t="str">
        <f t="shared" si="143"/>
        <v/>
      </c>
      <c r="Z643" s="118"/>
      <c r="AA643" s="93"/>
      <c r="AB643" s="93"/>
      <c r="AC643" s="93"/>
    </row>
    <row r="644" spans="1:29" ht="20.100000000000001" customHeight="1" x14ac:dyDescent="0.2">
      <c r="A644" s="406"/>
      <c r="B644" s="130"/>
      <c r="C644" s="130"/>
      <c r="D644" s="354"/>
      <c r="E644" s="354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7"/>
      <c r="I644" s="447">
        <v>84</v>
      </c>
      <c r="J644" s="127" t="s">
        <v>70</v>
      </c>
      <c r="K644" s="125">
        <f>K639/$K$2/8*I644</f>
        <v>22499.999999999996</v>
      </c>
      <c r="L644" s="421"/>
      <c r="M644" s="93"/>
      <c r="N644" s="110"/>
      <c r="O644" s="111" t="s">
        <v>47</v>
      </c>
      <c r="P644" s="111"/>
      <c r="Q644" s="111"/>
      <c r="R644" s="111">
        <f t="shared" si="141"/>
        <v>13</v>
      </c>
      <c r="S644" s="92"/>
      <c r="T644" s="111" t="s">
        <v>47</v>
      </c>
      <c r="U644" s="117"/>
      <c r="V644" s="113"/>
      <c r="W644" s="117" t="str">
        <f t="shared" si="142"/>
        <v/>
      </c>
      <c r="X644" s="113"/>
      <c r="Y644" s="117" t="str">
        <f t="shared" si="143"/>
        <v/>
      </c>
      <c r="Z644" s="118"/>
      <c r="AA644" s="93"/>
      <c r="AB644" s="93"/>
      <c r="AC644" s="93"/>
    </row>
    <row r="645" spans="1:29" ht="20.100000000000001" customHeight="1" x14ac:dyDescent="0.2">
      <c r="A645" s="406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0</v>
      </c>
      <c r="D645" s="354"/>
      <c r="E645" s="354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47500</v>
      </c>
      <c r="H645" s="417"/>
      <c r="I645" s="554" t="s">
        <v>72</v>
      </c>
      <c r="J645" s="502"/>
      <c r="K645" s="125">
        <f>K643+K644</f>
        <v>82499.999999999985</v>
      </c>
      <c r="L645" s="421"/>
      <c r="M645" s="93"/>
      <c r="N645" s="110"/>
      <c r="O645" s="111" t="s">
        <v>73</v>
      </c>
      <c r="P645" s="111"/>
      <c r="Q645" s="111"/>
      <c r="R645" s="111">
        <f t="shared" si="141"/>
        <v>13</v>
      </c>
      <c r="S645" s="92"/>
      <c r="T645" s="111" t="s">
        <v>73</v>
      </c>
      <c r="U645" s="117"/>
      <c r="V645" s="113"/>
      <c r="W645" s="117" t="str">
        <f t="shared" si="142"/>
        <v/>
      </c>
      <c r="X645" s="182"/>
      <c r="Y645" s="117" t="str">
        <f t="shared" si="143"/>
        <v/>
      </c>
      <c r="Z645" s="118"/>
      <c r="AA645" s="93"/>
      <c r="AB645" s="93"/>
      <c r="AC645" s="93"/>
    </row>
    <row r="646" spans="1:29" ht="20.100000000000001" customHeight="1" x14ac:dyDescent="0.2">
      <c r="A646" s="406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4"/>
      <c r="E646" s="354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5000</v>
      </c>
      <c r="H646" s="417"/>
      <c r="I646" s="554" t="s">
        <v>74</v>
      </c>
      <c r="J646" s="502"/>
      <c r="K646" s="125">
        <f>G646</f>
        <v>5000</v>
      </c>
      <c r="L646" s="421"/>
      <c r="M646" s="93"/>
      <c r="N646" s="110"/>
      <c r="O646" s="111" t="s">
        <v>75</v>
      </c>
      <c r="P646" s="111"/>
      <c r="Q646" s="111"/>
      <c r="R646" s="111">
        <f t="shared" si="141"/>
        <v>13</v>
      </c>
      <c r="S646" s="92"/>
      <c r="T646" s="111" t="s">
        <v>75</v>
      </c>
      <c r="U646" s="117"/>
      <c r="V646" s="113"/>
      <c r="W646" s="117" t="str">
        <f t="shared" si="142"/>
        <v/>
      </c>
      <c r="X646" s="153"/>
      <c r="Y646" s="117" t="str">
        <f t="shared" si="143"/>
        <v/>
      </c>
      <c r="Z646" s="118"/>
      <c r="AA646" s="93"/>
      <c r="AB646" s="93"/>
      <c r="AC646" s="93"/>
    </row>
    <row r="647" spans="1:29" ht="18.75" customHeight="1" x14ac:dyDescent="0.2">
      <c r="A647" s="406"/>
      <c r="B647" s="427" t="s">
        <v>76</v>
      </c>
      <c r="C647" s="425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13</v>
      </c>
      <c r="D647" s="354"/>
      <c r="E647" s="354"/>
      <c r="F647" s="427" t="s">
        <v>58</v>
      </c>
      <c r="G647" s="428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42500</v>
      </c>
      <c r="H647" s="354"/>
      <c r="I647" s="533" t="s">
        <v>13</v>
      </c>
      <c r="J647" s="534"/>
      <c r="K647" s="431">
        <f>K645-K646</f>
        <v>77499.999999999985</v>
      </c>
      <c r="L647" s="413"/>
      <c r="M647" s="93"/>
      <c r="N647" s="110"/>
      <c r="O647" s="111" t="s">
        <v>78</v>
      </c>
      <c r="P647" s="111"/>
      <c r="Q647" s="111"/>
      <c r="R647" s="111">
        <f t="shared" si="141"/>
        <v>13</v>
      </c>
      <c r="S647" s="92"/>
      <c r="T647" s="111" t="s">
        <v>78</v>
      </c>
      <c r="U647" s="117"/>
      <c r="V647" s="113"/>
      <c r="W647" s="117" t="str">
        <f t="shared" si="142"/>
        <v/>
      </c>
      <c r="X647" s="113"/>
      <c r="Y647" s="117" t="str">
        <f t="shared" si="143"/>
        <v/>
      </c>
      <c r="Z647" s="118"/>
      <c r="AA647" s="93"/>
      <c r="AB647" s="93"/>
      <c r="AC647" s="93"/>
    </row>
    <row r="648" spans="1:29" ht="20.100000000000001" customHeight="1" x14ac:dyDescent="0.2">
      <c r="A648" s="406"/>
      <c r="B648" s="354"/>
      <c r="C648" s="354"/>
      <c r="D648" s="354"/>
      <c r="E648" s="354"/>
      <c r="F648" s="354"/>
      <c r="G648" s="354"/>
      <c r="H648" s="354"/>
      <c r="I648" s="535"/>
      <c r="J648" s="536"/>
      <c r="K648" s="409"/>
      <c r="L648" s="416"/>
      <c r="M648" s="93"/>
      <c r="N648" s="110"/>
      <c r="O648" s="111" t="s">
        <v>79</v>
      </c>
      <c r="P648" s="111"/>
      <c r="Q648" s="111"/>
      <c r="R648" s="111">
        <f t="shared" si="141"/>
        <v>13</v>
      </c>
      <c r="S648" s="92"/>
      <c r="T648" s="111" t="s">
        <v>79</v>
      </c>
      <c r="U648" s="117"/>
      <c r="V648" s="113"/>
      <c r="W648" s="117" t="str">
        <f t="shared" si="142"/>
        <v/>
      </c>
      <c r="X648" s="153"/>
      <c r="Y648" s="117" t="str">
        <f t="shared" si="143"/>
        <v/>
      </c>
      <c r="Z648" s="118"/>
      <c r="AA648" s="93"/>
      <c r="AB648" s="93"/>
      <c r="AC648" s="93"/>
    </row>
    <row r="649" spans="1:29" ht="20.100000000000001" customHeight="1" x14ac:dyDescent="0.3">
      <c r="A649" s="406"/>
      <c r="B649" s="445"/>
      <c r="C649" s="445"/>
      <c r="D649" s="445"/>
      <c r="E649" s="445"/>
      <c r="F649" s="445"/>
      <c r="G649" s="445"/>
      <c r="H649" s="445"/>
      <c r="I649" s="535"/>
      <c r="J649" s="536"/>
      <c r="K649" s="409"/>
      <c r="L649" s="416"/>
      <c r="M649" s="93"/>
      <c r="N649" s="110"/>
      <c r="O649" s="111" t="s">
        <v>80</v>
      </c>
      <c r="P649" s="111"/>
      <c r="Q649" s="111"/>
      <c r="R649" s="111">
        <f t="shared" si="141"/>
        <v>13</v>
      </c>
      <c r="S649" s="92"/>
      <c r="T649" s="111" t="s">
        <v>80</v>
      </c>
      <c r="U649" s="117"/>
      <c r="V649" s="113"/>
      <c r="W649" s="117" t="str">
        <f t="shared" si="142"/>
        <v/>
      </c>
      <c r="X649" s="153"/>
      <c r="Y649" s="117" t="str">
        <f t="shared" si="143"/>
        <v/>
      </c>
      <c r="Z649" s="118"/>
      <c r="AA649" s="93"/>
      <c r="AB649" s="93"/>
      <c r="AC649" s="93"/>
    </row>
    <row r="650" spans="1:29" ht="20.100000000000001" customHeight="1" thickBot="1" x14ac:dyDescent="0.35">
      <c r="A650" s="422"/>
      <c r="B650" s="448"/>
      <c r="C650" s="448"/>
      <c r="D650" s="448"/>
      <c r="E650" s="448"/>
      <c r="F650" s="448"/>
      <c r="G650" s="448"/>
      <c r="H650" s="448"/>
      <c r="I650" s="448"/>
      <c r="J650" s="448"/>
      <c r="K650" s="448"/>
      <c r="L650" s="424"/>
      <c r="M650" s="93"/>
      <c r="N650" s="110"/>
      <c r="O650" s="111" t="s">
        <v>81</v>
      </c>
      <c r="P650" s="111"/>
      <c r="Q650" s="111"/>
      <c r="R650" s="111">
        <f t="shared" si="141"/>
        <v>13</v>
      </c>
      <c r="S650" s="92"/>
      <c r="T650" s="111" t="s">
        <v>81</v>
      </c>
      <c r="U650" s="117"/>
      <c r="V650" s="113"/>
      <c r="W650" s="117" t="str">
        <f t="shared" si="142"/>
        <v/>
      </c>
      <c r="X650" s="153"/>
      <c r="Y650" s="117" t="str">
        <f t="shared" si="143"/>
        <v/>
      </c>
      <c r="Z650" s="118"/>
      <c r="AA650" s="93"/>
      <c r="AB650" s="93"/>
      <c r="AC650" s="93"/>
    </row>
    <row r="651" spans="1:29" ht="20.100000000000001" customHeight="1" thickBot="1" x14ac:dyDescent="0.25">
      <c r="A651" s="354"/>
      <c r="B651" s="354"/>
      <c r="C651" s="354"/>
      <c r="D651" s="354"/>
      <c r="E651" s="354"/>
      <c r="F651" s="354"/>
      <c r="G651" s="354"/>
      <c r="H651" s="354"/>
      <c r="I651" s="354"/>
      <c r="J651" s="354"/>
      <c r="K651" s="354"/>
      <c r="L651" s="354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ht="20.100000000000001" customHeight="1" thickBot="1" x14ac:dyDescent="0.55000000000000004">
      <c r="A652" s="537" t="s">
        <v>50</v>
      </c>
      <c r="B652" s="538"/>
      <c r="C652" s="538"/>
      <c r="D652" s="538"/>
      <c r="E652" s="538"/>
      <c r="F652" s="538"/>
      <c r="G652" s="538"/>
      <c r="H652" s="538"/>
      <c r="I652" s="538"/>
      <c r="J652" s="538"/>
      <c r="K652" s="538"/>
      <c r="L652" s="539"/>
      <c r="M652" s="94"/>
      <c r="N652" s="95"/>
      <c r="O652" s="546" t="s">
        <v>51</v>
      </c>
      <c r="P652" s="547"/>
      <c r="Q652" s="547"/>
      <c r="R652" s="548"/>
      <c r="S652" s="96"/>
      <c r="T652" s="546" t="s">
        <v>52</v>
      </c>
      <c r="U652" s="547"/>
      <c r="V652" s="547"/>
      <c r="W652" s="547"/>
      <c r="X652" s="547"/>
      <c r="Y652" s="548"/>
      <c r="Z652" s="97"/>
      <c r="AA652" s="94"/>
      <c r="AB652" s="93"/>
      <c r="AC652" s="93"/>
    </row>
    <row r="653" spans="1:29" ht="20.100000000000001" customHeight="1" thickBot="1" x14ac:dyDescent="0.25">
      <c r="A653" s="437"/>
      <c r="B653" s="438"/>
      <c r="C653" s="540" t="s">
        <v>240</v>
      </c>
      <c r="D653" s="549"/>
      <c r="E653" s="549"/>
      <c r="F653" s="549"/>
      <c r="G653" s="438" t="str">
        <f>$J$1</f>
        <v>February</v>
      </c>
      <c r="H653" s="542">
        <f>$K$1</f>
        <v>2024</v>
      </c>
      <c r="I653" s="549"/>
      <c r="J653" s="438"/>
      <c r="K653" s="439"/>
      <c r="L653" s="440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102"/>
      <c r="AB653" s="93"/>
      <c r="AC653" s="93"/>
    </row>
    <row r="654" spans="1:29" ht="20.100000000000001" customHeight="1" x14ac:dyDescent="0.2">
      <c r="A654" s="98"/>
      <c r="B654" s="85"/>
      <c r="C654" s="85"/>
      <c r="D654" s="107"/>
      <c r="E654" s="107"/>
      <c r="F654" s="107"/>
      <c r="G654" s="107"/>
      <c r="H654" s="107"/>
      <c r="I654" s="85"/>
      <c r="J654" s="108" t="s">
        <v>59</v>
      </c>
      <c r="K654" s="87">
        <f>170000+17000</f>
        <v>187000</v>
      </c>
      <c r="L654" s="109"/>
      <c r="M654" s="93"/>
      <c r="N654" s="110"/>
      <c r="O654" s="111" t="s">
        <v>60</v>
      </c>
      <c r="P654" s="111">
        <v>31</v>
      </c>
      <c r="Q654" s="111">
        <v>0</v>
      </c>
      <c r="R654" s="111">
        <f>15-Q654</f>
        <v>15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93"/>
      <c r="AB654" s="93"/>
      <c r="AC654" s="93"/>
    </row>
    <row r="655" spans="1:29" ht="20.100000000000001" customHeight="1" thickBot="1" x14ac:dyDescent="0.25">
      <c r="A655" s="98"/>
      <c r="B655" s="85" t="s">
        <v>61</v>
      </c>
      <c r="C655" s="84" t="s">
        <v>118</v>
      </c>
      <c r="D655" s="85"/>
      <c r="E655" s="85"/>
      <c r="F655" s="85"/>
      <c r="G655" s="85"/>
      <c r="H655" s="114"/>
      <c r="I655" s="107"/>
      <c r="J655" s="85"/>
      <c r="K655" s="85"/>
      <c r="L655" s="115"/>
      <c r="M655" s="94"/>
      <c r="N655" s="116"/>
      <c r="O655" s="111" t="s">
        <v>62</v>
      </c>
      <c r="P655" s="111"/>
      <c r="Q655" s="111"/>
      <c r="R655" s="111">
        <f t="shared" ref="R655:R665" si="144">R654-Q655</f>
        <v>15</v>
      </c>
      <c r="S655" s="92"/>
      <c r="T655" s="111" t="s">
        <v>62</v>
      </c>
      <c r="U655" s="117">
        <f>Y654</f>
        <v>0</v>
      </c>
      <c r="V655" s="113"/>
      <c r="W655" s="117">
        <f t="shared" ref="W655:W665" si="145">IF(U655="","",U655+V655)</f>
        <v>0</v>
      </c>
      <c r="X655" s="113"/>
      <c r="Y655" s="117">
        <f t="shared" ref="Y655:Y665" si="146">IF(W655="","",W655-X655)</f>
        <v>0</v>
      </c>
      <c r="Z655" s="118"/>
      <c r="AA655" s="94"/>
      <c r="AB655" s="93"/>
      <c r="AC655" s="93"/>
    </row>
    <row r="656" spans="1:29" ht="20.100000000000001" customHeight="1" thickBot="1" x14ac:dyDescent="0.25">
      <c r="A656" s="406"/>
      <c r="B656" s="414" t="s">
        <v>63</v>
      </c>
      <c r="C656" s="415">
        <v>45208</v>
      </c>
      <c r="D656" s="354"/>
      <c r="E656" s="354"/>
      <c r="F656" s="543" t="s">
        <v>52</v>
      </c>
      <c r="G656" s="544"/>
      <c r="H656" s="354"/>
      <c r="I656" s="543" t="s">
        <v>64</v>
      </c>
      <c r="J656" s="545"/>
      <c r="K656" s="544"/>
      <c r="L656" s="416"/>
      <c r="M656" s="93"/>
      <c r="N656" s="110"/>
      <c r="O656" s="111" t="s">
        <v>65</v>
      </c>
      <c r="P656" s="111"/>
      <c r="Q656" s="111"/>
      <c r="R656" s="111">
        <f t="shared" si="144"/>
        <v>15</v>
      </c>
      <c r="S656" s="92"/>
      <c r="T656" s="111" t="s">
        <v>65</v>
      </c>
      <c r="U656" s="117">
        <f t="shared" ref="U656:U657" si="147">IF($J$1="April",Y655,Y655)</f>
        <v>0</v>
      </c>
      <c r="V656" s="113"/>
      <c r="W656" s="117">
        <f t="shared" si="145"/>
        <v>0</v>
      </c>
      <c r="X656" s="113"/>
      <c r="Y656" s="117">
        <f t="shared" si="146"/>
        <v>0</v>
      </c>
      <c r="Z656" s="118"/>
      <c r="AA656" s="93"/>
      <c r="AB656" s="93"/>
      <c r="AC656" s="93"/>
    </row>
    <row r="657" spans="1:29" ht="20.100000000000001" customHeight="1" x14ac:dyDescent="0.2">
      <c r="A657" s="98"/>
      <c r="B657" s="85"/>
      <c r="C657" s="85"/>
      <c r="D657" s="85"/>
      <c r="E657" s="85"/>
      <c r="F657" s="85"/>
      <c r="G657" s="85"/>
      <c r="H657" s="122"/>
      <c r="I657" s="85"/>
      <c r="J657" s="85"/>
      <c r="K657" s="85"/>
      <c r="L657" s="123"/>
      <c r="M657" s="93"/>
      <c r="N657" s="110"/>
      <c r="O657" s="111" t="s">
        <v>66</v>
      </c>
      <c r="P657" s="111"/>
      <c r="Q657" s="111"/>
      <c r="R657" s="111">
        <f t="shared" si="144"/>
        <v>15</v>
      </c>
      <c r="S657" s="92"/>
      <c r="T657" s="111" t="s">
        <v>66</v>
      </c>
      <c r="U657" s="117">
        <f t="shared" si="147"/>
        <v>0</v>
      </c>
      <c r="V657" s="113"/>
      <c r="W657" s="117">
        <f t="shared" si="145"/>
        <v>0</v>
      </c>
      <c r="X657" s="113"/>
      <c r="Y657" s="117">
        <f t="shared" si="146"/>
        <v>0</v>
      </c>
      <c r="Z657" s="118"/>
      <c r="AA657" s="93"/>
      <c r="AB657" s="93"/>
      <c r="AC657" s="93"/>
    </row>
    <row r="658" spans="1:29" ht="20.100000000000001" customHeight="1" x14ac:dyDescent="0.2">
      <c r="A658" s="98"/>
      <c r="B658" s="550" t="s">
        <v>51</v>
      </c>
      <c r="C658" s="502"/>
      <c r="D658" s="85"/>
      <c r="E658" s="85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0</v>
      </c>
      <c r="H658" s="122"/>
      <c r="I658" s="126">
        <f>IF(C662&gt;0,$K$2,C660)</f>
        <v>28</v>
      </c>
      <c r="J658" s="127" t="s">
        <v>68</v>
      </c>
      <c r="K658" s="128">
        <f>K654/$K$2*I658</f>
        <v>187000</v>
      </c>
      <c r="L658" s="129"/>
      <c r="M658" s="93"/>
      <c r="N658" s="110"/>
      <c r="O658" s="111" t="s">
        <v>69</v>
      </c>
      <c r="P658" s="111"/>
      <c r="Q658" s="111"/>
      <c r="R658" s="111">
        <f t="shared" si="144"/>
        <v>15</v>
      </c>
      <c r="S658" s="92"/>
      <c r="T658" s="111" t="s">
        <v>69</v>
      </c>
      <c r="U658" s="117">
        <f t="shared" ref="U658:U659" si="148">IF($J$1="May",Y657,Y657)</f>
        <v>0</v>
      </c>
      <c r="V658" s="113"/>
      <c r="W658" s="117">
        <f t="shared" si="145"/>
        <v>0</v>
      </c>
      <c r="X658" s="113"/>
      <c r="Y658" s="117">
        <f t="shared" si="146"/>
        <v>0</v>
      </c>
      <c r="Z658" s="118"/>
      <c r="AA658" s="93"/>
      <c r="AB658" s="93"/>
      <c r="AC658" s="93"/>
    </row>
    <row r="659" spans="1:29" ht="20.100000000000001" customHeight="1" x14ac:dyDescent="0.2">
      <c r="A659" s="98"/>
      <c r="B659" s="130"/>
      <c r="C659" s="130"/>
      <c r="D659" s="85"/>
      <c r="E659" s="85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0</v>
      </c>
      <c r="H659" s="122"/>
      <c r="I659" s="126"/>
      <c r="J659" s="127" t="s">
        <v>70</v>
      </c>
      <c r="K659" s="125">
        <f>K654/$K$2/8*I659</f>
        <v>0</v>
      </c>
      <c r="L659" s="131"/>
      <c r="M659" s="93"/>
      <c r="N659" s="110"/>
      <c r="O659" s="111" t="s">
        <v>47</v>
      </c>
      <c r="P659" s="111"/>
      <c r="Q659" s="111"/>
      <c r="R659" s="111">
        <f t="shared" si="144"/>
        <v>15</v>
      </c>
      <c r="S659" s="92"/>
      <c r="T659" s="111" t="s">
        <v>47</v>
      </c>
      <c r="U659" s="117">
        <f t="shared" si="148"/>
        <v>0</v>
      </c>
      <c r="V659" s="113"/>
      <c r="W659" s="117">
        <f t="shared" si="145"/>
        <v>0</v>
      </c>
      <c r="X659" s="113"/>
      <c r="Y659" s="117">
        <f t="shared" si="146"/>
        <v>0</v>
      </c>
      <c r="Z659" s="118"/>
      <c r="AA659" s="93"/>
      <c r="AB659" s="93"/>
      <c r="AC659" s="93"/>
    </row>
    <row r="660" spans="1:29" ht="20.100000000000001" customHeight="1" x14ac:dyDescent="0.2">
      <c r="A660" s="98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0</v>
      </c>
      <c r="D660" s="85"/>
      <c r="E660" s="85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0</v>
      </c>
      <c r="H660" s="122"/>
      <c r="I660" s="532" t="s">
        <v>72</v>
      </c>
      <c r="J660" s="502"/>
      <c r="K660" s="125">
        <f>K658+K659</f>
        <v>187000</v>
      </c>
      <c r="L660" s="131"/>
      <c r="M660" s="93"/>
      <c r="N660" s="110"/>
      <c r="O660" s="111" t="s">
        <v>73</v>
      </c>
      <c r="P660" s="111"/>
      <c r="Q660" s="111"/>
      <c r="R660" s="111">
        <f t="shared" si="144"/>
        <v>15</v>
      </c>
      <c r="S660" s="92"/>
      <c r="T660" s="111" t="s">
        <v>73</v>
      </c>
      <c r="U660" s="117">
        <f t="shared" ref="U660:U661" si="149">Y659</f>
        <v>0</v>
      </c>
      <c r="V660" s="113"/>
      <c r="W660" s="117">
        <f t="shared" si="145"/>
        <v>0</v>
      </c>
      <c r="X660" s="113"/>
      <c r="Y660" s="117">
        <f t="shared" si="146"/>
        <v>0</v>
      </c>
      <c r="Z660" s="118"/>
      <c r="AA660" s="93"/>
      <c r="AB660" s="93"/>
      <c r="AC660" s="93"/>
    </row>
    <row r="661" spans="1:29" ht="20.100000000000001" customHeight="1" x14ac:dyDescent="0.2">
      <c r="A661" s="98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85"/>
      <c r="E661" s="85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0</v>
      </c>
      <c r="H661" s="122"/>
      <c r="I661" s="532" t="s">
        <v>74</v>
      </c>
      <c r="J661" s="502"/>
      <c r="K661" s="125">
        <f>G661</f>
        <v>0</v>
      </c>
      <c r="L661" s="131"/>
      <c r="M661" s="93"/>
      <c r="N661" s="110"/>
      <c r="O661" s="111" t="s">
        <v>75</v>
      </c>
      <c r="P661" s="111"/>
      <c r="Q661" s="111"/>
      <c r="R661" s="111">
        <f t="shared" si="144"/>
        <v>15</v>
      </c>
      <c r="S661" s="92"/>
      <c r="T661" s="111" t="s">
        <v>75</v>
      </c>
      <c r="U661" s="117">
        <f t="shared" si="149"/>
        <v>0</v>
      </c>
      <c r="V661" s="113"/>
      <c r="W661" s="117">
        <f t="shared" si="145"/>
        <v>0</v>
      </c>
      <c r="X661" s="113"/>
      <c r="Y661" s="117">
        <f t="shared" si="146"/>
        <v>0</v>
      </c>
      <c r="Z661" s="118"/>
      <c r="AA661" s="93"/>
      <c r="AB661" s="93"/>
      <c r="AC661" s="93"/>
    </row>
    <row r="662" spans="1:29" ht="18.75" customHeight="1" x14ac:dyDescent="0.2">
      <c r="A662" s="406"/>
      <c r="B662" s="427" t="s">
        <v>76</v>
      </c>
      <c r="C662" s="425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15</v>
      </c>
      <c r="D662" s="354"/>
      <c r="E662" s="354"/>
      <c r="F662" s="427" t="s">
        <v>58</v>
      </c>
      <c r="G662" s="428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0</v>
      </c>
      <c r="H662" s="354"/>
      <c r="I662" s="533" t="s">
        <v>13</v>
      </c>
      <c r="J662" s="534"/>
      <c r="K662" s="431">
        <f>K660-K661</f>
        <v>187000</v>
      </c>
      <c r="L662" s="413"/>
      <c r="M662" s="93"/>
      <c r="N662" s="110"/>
      <c r="O662" s="111" t="s">
        <v>78</v>
      </c>
      <c r="P662" s="111"/>
      <c r="Q662" s="111"/>
      <c r="R662" s="111">
        <f t="shared" si="144"/>
        <v>15</v>
      </c>
      <c r="S662" s="92"/>
      <c r="T662" s="111" t="s">
        <v>78</v>
      </c>
      <c r="U662" s="117" t="str">
        <f>IF($J$1="September",Y661,"")</f>
        <v/>
      </c>
      <c r="V662" s="113"/>
      <c r="W662" s="117" t="str">
        <f t="shared" si="145"/>
        <v/>
      </c>
      <c r="X662" s="113"/>
      <c r="Y662" s="117" t="str">
        <f t="shared" si="146"/>
        <v/>
      </c>
      <c r="Z662" s="118"/>
      <c r="AA662" s="93"/>
      <c r="AB662" s="93"/>
      <c r="AC662" s="93"/>
    </row>
    <row r="663" spans="1:29" ht="20.100000000000001" customHeight="1" x14ac:dyDescent="0.2">
      <c r="A663" s="98"/>
      <c r="B663" s="85"/>
      <c r="C663" s="85"/>
      <c r="D663" s="85"/>
      <c r="E663" s="85"/>
      <c r="F663" s="85"/>
      <c r="G663" s="85"/>
      <c r="H663" s="85"/>
      <c r="I663" s="551"/>
      <c r="J663" s="552"/>
      <c r="K663" s="87"/>
      <c r="L663" s="121"/>
      <c r="M663" s="93"/>
      <c r="N663" s="110"/>
      <c r="O663" s="111" t="s">
        <v>79</v>
      </c>
      <c r="P663" s="111"/>
      <c r="Q663" s="111"/>
      <c r="R663" s="111">
        <f t="shared" si="144"/>
        <v>15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45"/>
        <v/>
      </c>
      <c r="X663" s="113"/>
      <c r="Y663" s="117" t="str">
        <f t="shared" si="146"/>
        <v/>
      </c>
      <c r="Z663" s="118"/>
      <c r="AA663" s="93"/>
      <c r="AB663" s="93"/>
      <c r="AC663" s="93"/>
    </row>
    <row r="664" spans="1:29" ht="20.100000000000001" customHeight="1" x14ac:dyDescent="0.3">
      <c r="A664" s="98"/>
      <c r="B664" s="83"/>
      <c r="C664" s="83"/>
      <c r="D664" s="83"/>
      <c r="E664" s="83"/>
      <c r="F664" s="107"/>
      <c r="G664" s="83"/>
      <c r="H664" s="83"/>
      <c r="I664" s="551"/>
      <c r="J664" s="552"/>
      <c r="K664" s="87"/>
      <c r="L664" s="121"/>
      <c r="M664" s="93"/>
      <c r="N664" s="110"/>
      <c r="O664" s="111" t="s">
        <v>80</v>
      </c>
      <c r="P664" s="111"/>
      <c r="Q664" s="111"/>
      <c r="R664" s="111">
        <f t="shared" si="144"/>
        <v>15</v>
      </c>
      <c r="S664" s="92"/>
      <c r="T664" s="111" t="s">
        <v>80</v>
      </c>
      <c r="U664" s="117"/>
      <c r="V664" s="113"/>
      <c r="W664" s="117" t="str">
        <f t="shared" si="145"/>
        <v/>
      </c>
      <c r="X664" s="113"/>
      <c r="Y664" s="117" t="str">
        <f t="shared" si="146"/>
        <v/>
      </c>
      <c r="Z664" s="118"/>
      <c r="AA664" s="93"/>
      <c r="AB664" s="93"/>
      <c r="AC664" s="93"/>
    </row>
    <row r="665" spans="1:29" ht="20.100000000000001" customHeight="1" thickBot="1" x14ac:dyDescent="0.35">
      <c r="A665" s="132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4"/>
      <c r="M665" s="93"/>
      <c r="N665" s="110"/>
      <c r="O665" s="111" t="s">
        <v>81</v>
      </c>
      <c r="P665" s="111"/>
      <c r="Q665" s="111"/>
      <c r="R665" s="111">
        <f t="shared" si="144"/>
        <v>15</v>
      </c>
      <c r="S665" s="92"/>
      <c r="T665" s="111" t="s">
        <v>81</v>
      </c>
      <c r="U665" s="117"/>
      <c r="V665" s="113"/>
      <c r="W665" s="117" t="str">
        <f t="shared" si="145"/>
        <v/>
      </c>
      <c r="X665" s="113"/>
      <c r="Y665" s="117" t="str">
        <f t="shared" si="146"/>
        <v/>
      </c>
      <c r="Z665" s="118"/>
      <c r="AA665" s="93"/>
      <c r="AB665" s="93"/>
      <c r="AC665" s="93"/>
    </row>
    <row r="666" spans="1:29" ht="20.100000000000001" customHeight="1" thickBot="1" x14ac:dyDescent="0.25">
      <c r="A666" s="354"/>
      <c r="B666" s="354"/>
      <c r="C666" s="354"/>
      <c r="D666" s="354"/>
      <c r="E666" s="354"/>
      <c r="F666" s="354"/>
      <c r="G666" s="354"/>
      <c r="H666" s="354"/>
      <c r="I666" s="354"/>
      <c r="J666" s="354"/>
      <c r="K666" s="354"/>
      <c r="L666" s="354"/>
      <c r="M666" s="136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6"/>
      <c r="AB666" s="136"/>
      <c r="AC666" s="136"/>
    </row>
    <row r="667" spans="1:29" ht="20.100000000000001" customHeight="1" thickBot="1" x14ac:dyDescent="0.55000000000000004">
      <c r="A667" s="537" t="s">
        <v>50</v>
      </c>
      <c r="B667" s="538"/>
      <c r="C667" s="538"/>
      <c r="D667" s="538"/>
      <c r="E667" s="538"/>
      <c r="F667" s="538"/>
      <c r="G667" s="538"/>
      <c r="H667" s="538"/>
      <c r="I667" s="538"/>
      <c r="J667" s="538"/>
      <c r="K667" s="538"/>
      <c r="L667" s="539"/>
      <c r="M667" s="94"/>
      <c r="N667" s="95"/>
      <c r="O667" s="546" t="s">
        <v>51</v>
      </c>
      <c r="P667" s="547"/>
      <c r="Q667" s="547"/>
      <c r="R667" s="548"/>
      <c r="S667" s="96"/>
      <c r="T667" s="546" t="s">
        <v>52</v>
      </c>
      <c r="U667" s="547"/>
      <c r="V667" s="547"/>
      <c r="W667" s="547"/>
      <c r="X667" s="547"/>
      <c r="Y667" s="548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40" t="s">
        <v>240</v>
      </c>
      <c r="D668" s="549"/>
      <c r="E668" s="549"/>
      <c r="F668" s="549"/>
      <c r="G668" s="438" t="str">
        <f>$J$1</f>
        <v>February</v>
      </c>
      <c r="H668" s="542">
        <f>$K$1</f>
        <v>2024</v>
      </c>
      <c r="I668" s="549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35000+3000</f>
        <v>38000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>
        <v>15000</v>
      </c>
      <c r="W669" s="113">
        <f>V669+U669</f>
        <v>15000</v>
      </c>
      <c r="X669" s="113">
        <v>5000</v>
      </c>
      <c r="Y669" s="113">
        <f>W669-X669</f>
        <v>10000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0" t="s">
        <v>192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/>
      <c r="Q670" s="111"/>
      <c r="R670" s="111">
        <v>0</v>
      </c>
      <c r="S670" s="92"/>
      <c r="T670" s="111" t="s">
        <v>62</v>
      </c>
      <c r="U670" s="117">
        <f>Y669</f>
        <v>10000</v>
      </c>
      <c r="V670" s="113"/>
      <c r="W670" s="117">
        <f t="shared" ref="W670:W680" si="150">IF(U670="","",U670+V670)</f>
        <v>10000</v>
      </c>
      <c r="X670" s="113">
        <v>5000</v>
      </c>
      <c r="Y670" s="117">
        <f t="shared" ref="Y670:Y680" si="151">IF(W670="","",W670-X670)</f>
        <v>5000</v>
      </c>
      <c r="Z670" s="118"/>
      <c r="AA670" s="86"/>
      <c r="AB670" s="86"/>
      <c r="AC670" s="86"/>
    </row>
    <row r="671" spans="1:29" ht="20.100000000000001" customHeight="1" thickBot="1" x14ac:dyDescent="0.25">
      <c r="A671" s="406"/>
      <c r="B671" s="414" t="s">
        <v>63</v>
      </c>
      <c r="C671" s="415">
        <v>45474</v>
      </c>
      <c r="D671" s="354"/>
      <c r="E671" s="354"/>
      <c r="F671" s="543" t="s">
        <v>52</v>
      </c>
      <c r="G671" s="544"/>
      <c r="H671" s="354"/>
      <c r="I671" s="543" t="s">
        <v>64</v>
      </c>
      <c r="J671" s="545"/>
      <c r="K671" s="544"/>
      <c r="L671" s="416"/>
      <c r="M671" s="93"/>
      <c r="N671" s="110"/>
      <c r="O671" s="111" t="s">
        <v>65</v>
      </c>
      <c r="P671" s="111"/>
      <c r="Q671" s="111"/>
      <c r="R671" s="111">
        <v>0</v>
      </c>
      <c r="S671" s="92"/>
      <c r="T671" s="111" t="s">
        <v>65</v>
      </c>
      <c r="U671" s="117"/>
      <c r="V671" s="113"/>
      <c r="W671" s="117" t="str">
        <f t="shared" si="150"/>
        <v/>
      </c>
      <c r="X671" s="113"/>
      <c r="Y671" s="117" t="str">
        <f t="shared" si="151"/>
        <v/>
      </c>
      <c r="Z671" s="118"/>
      <c r="AA671" s="93"/>
      <c r="AB671" s="93"/>
      <c r="AC671" s="93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 t="str">
        <f t="shared" ref="U672" si="152">IF($J$1="April",Y671,Y671)</f>
        <v/>
      </c>
      <c r="V672" s="113"/>
      <c r="W672" s="117" t="str">
        <f t="shared" si="150"/>
        <v/>
      </c>
      <c r="X672" s="113"/>
      <c r="Y672" s="117" t="str">
        <f t="shared" si="151"/>
        <v/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53" t="s">
        <v>51</v>
      </c>
      <c r="C673" s="502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10000</v>
      </c>
      <c r="H673" s="417"/>
      <c r="I673" s="420">
        <f>IF(C677&gt;0,$K$2,C675)</f>
        <v>0</v>
      </c>
      <c r="J673" s="127" t="s">
        <v>68</v>
      </c>
      <c r="K673" s="128">
        <f>K669/$K$2*I673</f>
        <v>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 t="str">
        <f t="shared" ref="U673:U675" si="153">IF($J$1="May",Y672,Y672)</f>
        <v/>
      </c>
      <c r="V673" s="113"/>
      <c r="W673" s="117" t="str">
        <f t="shared" si="150"/>
        <v/>
      </c>
      <c r="X673" s="113"/>
      <c r="Y673" s="117" t="str">
        <f t="shared" si="151"/>
        <v/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417"/>
      <c r="I674" s="447">
        <v>8</v>
      </c>
      <c r="J674" s="127" t="s">
        <v>70</v>
      </c>
      <c r="K674" s="125">
        <f>K669/$K$2/8*I674</f>
        <v>1357.1428571428571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 t="str">
        <f t="shared" si="153"/>
        <v/>
      </c>
      <c r="V674" s="113"/>
      <c r="W674" s="117" t="str">
        <f t="shared" si="150"/>
        <v/>
      </c>
      <c r="X674" s="113"/>
      <c r="Y674" s="117" t="str">
        <f t="shared" si="151"/>
        <v/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0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10000</v>
      </c>
      <c r="H675" s="417"/>
      <c r="I675" s="554" t="s">
        <v>72</v>
      </c>
      <c r="J675" s="502"/>
      <c r="K675" s="125">
        <f>K673+K674</f>
        <v>1357.1428571428571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 t="str">
        <f t="shared" si="153"/>
        <v/>
      </c>
      <c r="V675" s="113"/>
      <c r="W675" s="117" t="str">
        <f t="shared" si="150"/>
        <v/>
      </c>
      <c r="X675" s="113"/>
      <c r="Y675" s="117" t="str">
        <f t="shared" si="151"/>
        <v/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5000</v>
      </c>
      <c r="H676" s="417"/>
      <c r="I676" s="554" t="s">
        <v>74</v>
      </c>
      <c r="J676" s="502"/>
      <c r="K676" s="125">
        <f>G676</f>
        <v>5000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54">IF($J$1="September",Y675,"")</f>
        <v/>
      </c>
      <c r="V676" s="113"/>
      <c r="W676" s="117" t="str">
        <f t="shared" si="150"/>
        <v/>
      </c>
      <c r="X676" s="113"/>
      <c r="Y676" s="117" t="str">
        <f t="shared" si="151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5000</v>
      </c>
      <c r="H677" s="354"/>
      <c r="I677" s="533" t="s">
        <v>13</v>
      </c>
      <c r="J677" s="534"/>
      <c r="K677" s="431">
        <f>K675-K676</f>
        <v>-3642.8571428571431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54"/>
        <v/>
      </c>
      <c r="V677" s="113"/>
      <c r="W677" s="117" t="str">
        <f t="shared" si="150"/>
        <v/>
      </c>
      <c r="X677" s="113"/>
      <c r="Y677" s="117" t="str">
        <f t="shared" si="151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35"/>
      <c r="J678" s="536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50"/>
        <v/>
      </c>
      <c r="X678" s="113"/>
      <c r="Y678" s="117" t="str">
        <f t="shared" si="151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35"/>
      <c r="J679" s="536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50"/>
        <v/>
      </c>
      <c r="X679" s="113"/>
      <c r="Y679" s="117" t="str">
        <f t="shared" si="151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48"/>
      <c r="L680" s="424"/>
      <c r="M680" s="93"/>
      <c r="N680" s="110"/>
      <c r="O680" s="111" t="s">
        <v>81</v>
      </c>
      <c r="P680" s="111"/>
      <c r="Q680" s="111"/>
      <c r="R680" s="111">
        <v>0</v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50"/>
        <v/>
      </c>
      <c r="X680" s="113"/>
      <c r="Y680" s="117" t="str">
        <f t="shared" si="151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37" t="s">
        <v>50</v>
      </c>
      <c r="B682" s="538"/>
      <c r="C682" s="538"/>
      <c r="D682" s="538"/>
      <c r="E682" s="538"/>
      <c r="F682" s="538"/>
      <c r="G682" s="538"/>
      <c r="H682" s="538"/>
      <c r="I682" s="538"/>
      <c r="J682" s="538"/>
      <c r="K682" s="538"/>
      <c r="L682" s="539"/>
      <c r="M682" s="94"/>
      <c r="N682" s="95"/>
      <c r="O682" s="546" t="s">
        <v>51</v>
      </c>
      <c r="P682" s="547"/>
      <c r="Q682" s="547"/>
      <c r="R682" s="548"/>
      <c r="S682" s="96"/>
      <c r="T682" s="546" t="s">
        <v>52</v>
      </c>
      <c r="U682" s="547"/>
      <c r="V682" s="547"/>
      <c r="W682" s="547"/>
      <c r="X682" s="547"/>
      <c r="Y682" s="548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40" t="s">
        <v>240</v>
      </c>
      <c r="D683" s="549"/>
      <c r="E683" s="549"/>
      <c r="F683" s="549"/>
      <c r="G683" s="438" t="str">
        <f>$J$1</f>
        <v>February</v>
      </c>
      <c r="H683" s="542">
        <f>$K$1</f>
        <v>2024</v>
      </c>
      <c r="I683" s="549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119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/>
      <c r="Q685" s="111"/>
      <c r="R685" s="111">
        <f t="shared" ref="R685:R695" si="155">R684-Q685</f>
        <v>15</v>
      </c>
      <c r="S685" s="92"/>
      <c r="T685" s="111" t="s">
        <v>62</v>
      </c>
      <c r="U685" s="117"/>
      <c r="V685" s="113"/>
      <c r="W685" s="117" t="str">
        <f t="shared" ref="W685:W695" si="156">IF(U685="","",U685+V685)</f>
        <v/>
      </c>
      <c r="X685" s="113"/>
      <c r="Y685" s="117" t="str">
        <f t="shared" ref="Y685:Y695" si="157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43" t="s">
        <v>52</v>
      </c>
      <c r="G686" s="544"/>
      <c r="H686" s="354"/>
      <c r="I686" s="543" t="s">
        <v>64</v>
      </c>
      <c r="J686" s="545"/>
      <c r="K686" s="544"/>
      <c r="L686" s="416"/>
      <c r="M686" s="93"/>
      <c r="N686" s="110"/>
      <c r="O686" s="111" t="s">
        <v>65</v>
      </c>
      <c r="P686" s="111"/>
      <c r="Q686" s="111"/>
      <c r="R686" s="111">
        <f t="shared" si="155"/>
        <v>15</v>
      </c>
      <c r="S686" s="92"/>
      <c r="T686" s="111" t="s">
        <v>65</v>
      </c>
      <c r="U686" s="117"/>
      <c r="V686" s="113"/>
      <c r="W686" s="117" t="str">
        <f t="shared" si="156"/>
        <v/>
      </c>
      <c r="X686" s="113"/>
      <c r="Y686" s="117" t="str">
        <f t="shared" si="157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55"/>
        <v>15</v>
      </c>
      <c r="S687" s="92"/>
      <c r="T687" s="111" t="s">
        <v>66</v>
      </c>
      <c r="U687" s="117"/>
      <c r="V687" s="113"/>
      <c r="W687" s="117" t="str">
        <f t="shared" si="156"/>
        <v/>
      </c>
      <c r="X687" s="113"/>
      <c r="Y687" s="117" t="str">
        <f t="shared" si="157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50" t="s">
        <v>51</v>
      </c>
      <c r="C688" s="502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28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55"/>
        <v>15</v>
      </c>
      <c r="S688" s="92"/>
      <c r="T688" s="111" t="s">
        <v>69</v>
      </c>
      <c r="U688" s="117"/>
      <c r="V688" s="113"/>
      <c r="W688" s="117" t="str">
        <f t="shared" si="156"/>
        <v/>
      </c>
      <c r="X688" s="113"/>
      <c r="Y688" s="117" t="str">
        <f t="shared" si="157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55"/>
        <v>15</v>
      </c>
      <c r="S689" s="92"/>
      <c r="T689" s="111" t="s">
        <v>47</v>
      </c>
      <c r="U689" s="117">
        <v>0</v>
      </c>
      <c r="V689" s="113"/>
      <c r="W689" s="117">
        <f t="shared" si="156"/>
        <v>0</v>
      </c>
      <c r="X689" s="113"/>
      <c r="Y689" s="117">
        <f t="shared" si="157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0</v>
      </c>
      <c r="D690" s="85"/>
      <c r="E690" s="85"/>
      <c r="F690" s="124" t="s">
        <v>71</v>
      </c>
      <c r="G690" s="125" t="str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/>
      </c>
      <c r="H690" s="122"/>
      <c r="I690" s="532" t="s">
        <v>72</v>
      </c>
      <c r="J690" s="502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55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56"/>
        <v>0</v>
      </c>
      <c r="X690" s="113"/>
      <c r="Y690" s="117">
        <f t="shared" si="157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32" t="s">
        <v>74</v>
      </c>
      <c r="J691" s="502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55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56"/>
        <v>0</v>
      </c>
      <c r="X691" s="113"/>
      <c r="Y691" s="117">
        <f t="shared" si="157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 t="str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/>
      </c>
      <c r="H692" s="354"/>
      <c r="I692" s="533" t="s">
        <v>13</v>
      </c>
      <c r="J692" s="534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55"/>
        <v>15</v>
      </c>
      <c r="S692" s="92"/>
      <c r="T692" s="111" t="s">
        <v>78</v>
      </c>
      <c r="U692" s="117">
        <f t="shared" ref="U692:U695" si="158">Y691</f>
        <v>0</v>
      </c>
      <c r="V692" s="113"/>
      <c r="W692" s="117">
        <f t="shared" si="156"/>
        <v>0</v>
      </c>
      <c r="X692" s="113"/>
      <c r="Y692" s="117">
        <f t="shared" si="157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51"/>
      <c r="J693" s="552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55"/>
        <v>15</v>
      </c>
      <c r="S693" s="92"/>
      <c r="T693" s="111" t="s">
        <v>79</v>
      </c>
      <c r="U693" s="117">
        <f t="shared" si="158"/>
        <v>0</v>
      </c>
      <c r="V693" s="113"/>
      <c r="W693" s="117">
        <f t="shared" si="156"/>
        <v>0</v>
      </c>
      <c r="X693" s="113"/>
      <c r="Y693" s="117">
        <f t="shared" si="157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51"/>
      <c r="J694" s="552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55"/>
        <v>15</v>
      </c>
      <c r="S694" s="92"/>
      <c r="T694" s="111" t="s">
        <v>80</v>
      </c>
      <c r="U694" s="117">
        <f t="shared" si="158"/>
        <v>0</v>
      </c>
      <c r="V694" s="113"/>
      <c r="W694" s="117">
        <f t="shared" si="156"/>
        <v>0</v>
      </c>
      <c r="X694" s="113"/>
      <c r="Y694" s="117">
        <f t="shared" si="157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55"/>
        <v>15</v>
      </c>
      <c r="S695" s="92"/>
      <c r="T695" s="111" t="s">
        <v>81</v>
      </c>
      <c r="U695" s="117">
        <f t="shared" si="158"/>
        <v>0</v>
      </c>
      <c r="V695" s="113"/>
      <c r="W695" s="117">
        <f t="shared" si="156"/>
        <v>0</v>
      </c>
      <c r="X695" s="113"/>
      <c r="Y695" s="117">
        <f t="shared" si="157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37" t="s">
        <v>50</v>
      </c>
      <c r="B698" s="538"/>
      <c r="C698" s="538"/>
      <c r="D698" s="538"/>
      <c r="E698" s="538"/>
      <c r="F698" s="538"/>
      <c r="G698" s="538"/>
      <c r="H698" s="538"/>
      <c r="I698" s="538"/>
      <c r="J698" s="538"/>
      <c r="K698" s="538"/>
      <c r="L698" s="539"/>
      <c r="M698" s="94"/>
      <c r="N698" s="95"/>
      <c r="O698" s="546" t="s">
        <v>51</v>
      </c>
      <c r="P698" s="547"/>
      <c r="Q698" s="547"/>
      <c r="R698" s="548"/>
      <c r="S698" s="96"/>
      <c r="T698" s="546" t="s">
        <v>52</v>
      </c>
      <c r="U698" s="547"/>
      <c r="V698" s="547"/>
      <c r="W698" s="547"/>
      <c r="X698" s="547"/>
      <c r="Y698" s="548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40" t="s">
        <v>240</v>
      </c>
      <c r="D699" s="549"/>
      <c r="E699" s="549"/>
      <c r="F699" s="549"/>
      <c r="G699" s="438" t="str">
        <f>$J$1</f>
        <v>February</v>
      </c>
      <c r="H699" s="542">
        <f>$K$1</f>
        <v>2024</v>
      </c>
      <c r="I699" s="549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32000+3000</f>
        <v>35000</v>
      </c>
      <c r="L700" s="410"/>
      <c r="M700" s="93"/>
      <c r="N700" s="110"/>
      <c r="O700" s="111" t="s">
        <v>60</v>
      </c>
      <c r="P700" s="111">
        <v>30</v>
      </c>
      <c r="Q700" s="111">
        <v>1</v>
      </c>
      <c r="R700" s="111">
        <v>0</v>
      </c>
      <c r="S700" s="112"/>
      <c r="T700" s="111" t="s">
        <v>60</v>
      </c>
      <c r="U700" s="113"/>
      <c r="V700" s="113"/>
      <c r="W700" s="113">
        <f>V700+U700</f>
        <v>0</v>
      </c>
      <c r="X700" s="113"/>
      <c r="Y700" s="113">
        <f>W700-X700</f>
        <v>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/>
      <c r="Q701" s="111"/>
      <c r="R701" s="111">
        <v>0</v>
      </c>
      <c r="S701" s="92"/>
      <c r="T701" s="111" t="s">
        <v>62</v>
      </c>
      <c r="U701" s="117"/>
      <c r="V701" s="113"/>
      <c r="W701" s="117" t="str">
        <f t="shared" ref="W701:W711" si="159">IF(U701="","",U701+V701)</f>
        <v/>
      </c>
      <c r="X701" s="113"/>
      <c r="Y701" s="117" t="str">
        <f t="shared" ref="Y701:Y711" si="160">IF(W701="","",W701-X701)</f>
        <v/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43" t="s">
        <v>52</v>
      </c>
      <c r="G702" s="544"/>
      <c r="H702" s="354"/>
      <c r="I702" s="543" t="s">
        <v>64</v>
      </c>
      <c r="J702" s="545"/>
      <c r="K702" s="544"/>
      <c r="L702" s="416"/>
      <c r="M702" s="93"/>
      <c r="N702" s="110"/>
      <c r="O702" s="111" t="s">
        <v>65</v>
      </c>
      <c r="P702" s="111"/>
      <c r="Q702" s="111"/>
      <c r="R702" s="111" t="str">
        <f t="shared" ref="R702:R710" si="161">IF(Q702="","",R701-Q702)</f>
        <v/>
      </c>
      <c r="S702" s="92"/>
      <c r="T702" s="111" t="s">
        <v>65</v>
      </c>
      <c r="U702" s="117"/>
      <c r="V702" s="113"/>
      <c r="W702" s="117" t="str">
        <f t="shared" si="159"/>
        <v/>
      </c>
      <c r="X702" s="113"/>
      <c r="Y702" s="117" t="str">
        <f t="shared" si="160"/>
        <v/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 t="str">
        <f t="shared" si="161"/>
        <v/>
      </c>
      <c r="S703" s="92"/>
      <c r="T703" s="111" t="s">
        <v>66</v>
      </c>
      <c r="U703" s="117"/>
      <c r="V703" s="113"/>
      <c r="W703" s="117" t="str">
        <f t="shared" si="159"/>
        <v/>
      </c>
      <c r="X703" s="113"/>
      <c r="Y703" s="117" t="str">
        <f t="shared" si="160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53" t="s">
        <v>51</v>
      </c>
      <c r="C704" s="502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417"/>
      <c r="I704" s="420">
        <f>IF(C708&gt;0,$K$2,C706)</f>
        <v>0</v>
      </c>
      <c r="J704" s="127" t="s">
        <v>68</v>
      </c>
      <c r="K704" s="128">
        <f>K700/$K$2*I704</f>
        <v>0</v>
      </c>
      <c r="L704" s="419"/>
      <c r="M704" s="93"/>
      <c r="N704" s="110"/>
      <c r="O704" s="111" t="s">
        <v>69</v>
      </c>
      <c r="P704" s="111"/>
      <c r="Q704" s="111"/>
      <c r="R704" s="111" t="str">
        <f t="shared" si="161"/>
        <v/>
      </c>
      <c r="S704" s="92"/>
      <c r="T704" s="111" t="s">
        <v>69</v>
      </c>
      <c r="U704" s="117"/>
      <c r="V704" s="113"/>
      <c r="W704" s="117" t="str">
        <f t="shared" si="159"/>
        <v/>
      </c>
      <c r="X704" s="113"/>
      <c r="Y704" s="117" t="str">
        <f t="shared" si="160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42</v>
      </c>
      <c r="J705" s="127" t="s">
        <v>70</v>
      </c>
      <c r="K705" s="125">
        <f>K700/$K$2/8*I705</f>
        <v>6562.5</v>
      </c>
      <c r="L705" s="421"/>
      <c r="M705" s="93"/>
      <c r="N705" s="110"/>
      <c r="O705" s="111" t="s">
        <v>47</v>
      </c>
      <c r="P705" s="111"/>
      <c r="Q705" s="111"/>
      <c r="R705" s="111">
        <v>0</v>
      </c>
      <c r="S705" s="92"/>
      <c r="T705" s="111" t="s">
        <v>47</v>
      </c>
      <c r="U705" s="117"/>
      <c r="V705" s="113"/>
      <c r="W705" s="117" t="str">
        <f t="shared" si="159"/>
        <v/>
      </c>
      <c r="X705" s="113"/>
      <c r="Y705" s="117" t="str">
        <f t="shared" si="160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0</v>
      </c>
      <c r="D706" s="354"/>
      <c r="E706" s="354"/>
      <c r="F706" s="124" t="s">
        <v>71</v>
      </c>
      <c r="G706" s="125" t="str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/>
      </c>
      <c r="H706" s="417"/>
      <c r="I706" s="554" t="s">
        <v>72</v>
      </c>
      <c r="J706" s="502"/>
      <c r="K706" s="125">
        <f>K704+K705</f>
        <v>6562.5</v>
      </c>
      <c r="L706" s="421"/>
      <c r="M706" s="93"/>
      <c r="N706" s="110"/>
      <c r="O706" s="111" t="s">
        <v>73</v>
      </c>
      <c r="P706" s="111"/>
      <c r="Q706" s="111"/>
      <c r="R706" s="111">
        <v>0</v>
      </c>
      <c r="S706" s="92"/>
      <c r="T706" s="111" t="s">
        <v>73</v>
      </c>
      <c r="U706" s="117"/>
      <c r="V706" s="113"/>
      <c r="W706" s="117" t="str">
        <f t="shared" si="159"/>
        <v/>
      </c>
      <c r="X706" s="113"/>
      <c r="Y706" s="117" t="str">
        <f t="shared" si="160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0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417"/>
      <c r="I707" s="554" t="s">
        <v>74</v>
      </c>
      <c r="J707" s="502"/>
      <c r="K707" s="125">
        <f>G707</f>
        <v>0</v>
      </c>
      <c r="L707" s="421"/>
      <c r="M707" s="93"/>
      <c r="N707" s="110"/>
      <c r="O707" s="111" t="s">
        <v>75</v>
      </c>
      <c r="P707" s="111"/>
      <c r="Q707" s="111"/>
      <c r="R707" s="111">
        <v>0</v>
      </c>
      <c r="S707" s="92"/>
      <c r="T707" s="111" t="s">
        <v>75</v>
      </c>
      <c r="U707" s="117" t="str">
        <f t="shared" ref="U707" si="162">IF($J$1="May",Y706,Y706)</f>
        <v/>
      </c>
      <c r="V707" s="113"/>
      <c r="W707" s="117"/>
      <c r="X707" s="113"/>
      <c r="Y707" s="117" t="str">
        <f t="shared" si="160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354"/>
      <c r="E708" s="354"/>
      <c r="F708" s="427" t="s">
        <v>58</v>
      </c>
      <c r="G708" s="428" t="str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/>
      </c>
      <c r="H708" s="354"/>
      <c r="I708" s="533" t="s">
        <v>13</v>
      </c>
      <c r="J708" s="534"/>
      <c r="K708" s="431">
        <f>K706-K707</f>
        <v>6562.5</v>
      </c>
      <c r="L708" s="413"/>
      <c r="M708" s="93"/>
      <c r="N708" s="110"/>
      <c r="O708" s="111" t="s">
        <v>78</v>
      </c>
      <c r="P708" s="111"/>
      <c r="Q708" s="111"/>
      <c r="R708" s="111">
        <v>0</v>
      </c>
      <c r="S708" s="92"/>
      <c r="T708" s="111" t="s">
        <v>78</v>
      </c>
      <c r="U708" s="117"/>
      <c r="V708" s="113"/>
      <c r="W708" s="117" t="str">
        <f t="shared" si="159"/>
        <v/>
      </c>
      <c r="X708" s="113"/>
      <c r="Y708" s="117" t="str">
        <f t="shared" si="160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35"/>
      <c r="J709" s="536"/>
      <c r="K709" s="409"/>
      <c r="L709" s="416"/>
      <c r="M709" s="93"/>
      <c r="N709" s="110"/>
      <c r="O709" s="111" t="s">
        <v>79</v>
      </c>
      <c r="P709" s="111"/>
      <c r="Q709" s="111"/>
      <c r="R709" s="111">
        <v>0</v>
      </c>
      <c r="S709" s="92"/>
      <c r="T709" s="111" t="s">
        <v>79</v>
      </c>
      <c r="U709" s="117"/>
      <c r="V709" s="113"/>
      <c r="W709" s="117" t="str">
        <f t="shared" si="159"/>
        <v/>
      </c>
      <c r="X709" s="113"/>
      <c r="Y709" s="117" t="str">
        <f t="shared" si="160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35"/>
      <c r="J710" s="536"/>
      <c r="K710" s="409"/>
      <c r="L710" s="416"/>
      <c r="M710" s="93"/>
      <c r="N710" s="110"/>
      <c r="O710" s="111" t="s">
        <v>80</v>
      </c>
      <c r="P710" s="111"/>
      <c r="Q710" s="111"/>
      <c r="R710" s="111" t="str">
        <f t="shared" si="161"/>
        <v/>
      </c>
      <c r="S710" s="92"/>
      <c r="T710" s="111" t="s">
        <v>80</v>
      </c>
      <c r="U710" s="117" t="str">
        <f>Y709</f>
        <v/>
      </c>
      <c r="V710" s="113"/>
      <c r="W710" s="117" t="str">
        <f t="shared" si="159"/>
        <v/>
      </c>
      <c r="X710" s="113"/>
      <c r="Y710" s="117" t="str">
        <f t="shared" si="160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v>0</v>
      </c>
      <c r="S711" s="92"/>
      <c r="T711" s="111" t="s">
        <v>81</v>
      </c>
      <c r="U711" s="117"/>
      <c r="V711" s="113"/>
      <c r="W711" s="117" t="str">
        <f t="shared" si="159"/>
        <v/>
      </c>
      <c r="X711" s="113"/>
      <c r="Y711" s="117" t="str">
        <f t="shared" si="160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37" t="s">
        <v>50</v>
      </c>
      <c r="B713" s="538"/>
      <c r="C713" s="538"/>
      <c r="D713" s="538"/>
      <c r="E713" s="538"/>
      <c r="F713" s="538"/>
      <c r="G713" s="538"/>
      <c r="H713" s="538"/>
      <c r="I713" s="538"/>
      <c r="J713" s="538"/>
      <c r="K713" s="538"/>
      <c r="L713" s="539"/>
      <c r="M713" s="94"/>
      <c r="N713" s="95"/>
      <c r="O713" s="546" t="s">
        <v>51</v>
      </c>
      <c r="P713" s="547"/>
      <c r="Q713" s="547"/>
      <c r="R713" s="548"/>
      <c r="S713" s="96"/>
      <c r="T713" s="546" t="s">
        <v>52</v>
      </c>
      <c r="U713" s="547"/>
      <c r="V713" s="547"/>
      <c r="W713" s="547"/>
      <c r="X713" s="547"/>
      <c r="Y713" s="548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40" t="s">
        <v>240</v>
      </c>
      <c r="D714" s="549"/>
      <c r="E714" s="549"/>
      <c r="F714" s="549"/>
      <c r="G714" s="438" t="str">
        <f>$J$1</f>
        <v>February</v>
      </c>
      <c r="H714" s="542">
        <f>$K$1</f>
        <v>2024</v>
      </c>
      <c r="I714" s="549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f>60000+10000</f>
        <v>70000</v>
      </c>
      <c r="L715" s="410"/>
      <c r="M715" s="93"/>
      <c r="N715" s="110"/>
      <c r="O715" s="111" t="s">
        <v>60</v>
      </c>
      <c r="P715" s="111"/>
      <c r="Q715" s="111"/>
      <c r="R715" s="111">
        <f>15-Q715</f>
        <v>15</v>
      </c>
      <c r="S715" s="112"/>
      <c r="T715" s="111" t="s">
        <v>60</v>
      </c>
      <c r="U715" s="113">
        <v>20000</v>
      </c>
      <c r="V715" s="113"/>
      <c r="W715" s="113">
        <f>V715+U715</f>
        <v>20000</v>
      </c>
      <c r="X715" s="113">
        <v>2000</v>
      </c>
      <c r="Y715" s="113">
        <f>W715-X715</f>
        <v>18000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122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/>
      <c r="Q716" s="111"/>
      <c r="R716" s="111">
        <f t="shared" ref="R716:R726" si="163">R715-Q716</f>
        <v>15</v>
      </c>
      <c r="S716" s="92"/>
      <c r="T716" s="111" t="s">
        <v>62</v>
      </c>
      <c r="U716" s="117">
        <f>Y715</f>
        <v>18000</v>
      </c>
      <c r="V716" s="113"/>
      <c r="W716" s="117">
        <f t="shared" ref="W716:W726" si="164">IF(U716="","",U716+V716)</f>
        <v>18000</v>
      </c>
      <c r="X716" s="113">
        <v>2000</v>
      </c>
      <c r="Y716" s="117">
        <f t="shared" ref="Y716:Y726" si="165">IF(W716="","",W716-X716)</f>
        <v>16000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15"/>
      <c r="D717" s="354"/>
      <c r="E717" s="354"/>
      <c r="F717" s="543" t="s">
        <v>52</v>
      </c>
      <c r="G717" s="544"/>
      <c r="H717" s="354"/>
      <c r="I717" s="543" t="s">
        <v>64</v>
      </c>
      <c r="J717" s="545"/>
      <c r="K717" s="544"/>
      <c r="L717" s="416"/>
      <c r="M717" s="93"/>
      <c r="N717" s="110"/>
      <c r="O717" s="111" t="s">
        <v>65</v>
      </c>
      <c r="P717" s="111"/>
      <c r="Q717" s="111"/>
      <c r="R717" s="111">
        <f t="shared" si="163"/>
        <v>15</v>
      </c>
      <c r="S717" s="92"/>
      <c r="T717" s="111" t="s">
        <v>65</v>
      </c>
      <c r="U717" s="117"/>
      <c r="V717" s="113"/>
      <c r="W717" s="117" t="str">
        <f t="shared" si="164"/>
        <v/>
      </c>
      <c r="X717" s="113"/>
      <c r="Y717" s="117" t="str">
        <f t="shared" si="165"/>
        <v/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f t="shared" si="163"/>
        <v>15</v>
      </c>
      <c r="S718" s="92"/>
      <c r="T718" s="111" t="s">
        <v>66</v>
      </c>
      <c r="U718" s="117"/>
      <c r="V718" s="113"/>
      <c r="W718" s="117" t="str">
        <f t="shared" si="164"/>
        <v/>
      </c>
      <c r="X718" s="113"/>
      <c r="Y718" s="117" t="str">
        <f t="shared" si="16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53" t="s">
        <v>51</v>
      </c>
      <c r="C719" s="502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18000</v>
      </c>
      <c r="H719" s="417"/>
      <c r="I719" s="420">
        <f>IF(C723&gt;0,$K$2,C721)</f>
        <v>28</v>
      </c>
      <c r="J719" s="127" t="s">
        <v>68</v>
      </c>
      <c r="K719" s="128">
        <f>K715/$K$2*I719</f>
        <v>70000</v>
      </c>
      <c r="L719" s="419"/>
      <c r="M719" s="93"/>
      <c r="N719" s="110"/>
      <c r="O719" s="111" t="s">
        <v>69</v>
      </c>
      <c r="P719" s="111"/>
      <c r="Q719" s="111"/>
      <c r="R719" s="111">
        <f t="shared" si="163"/>
        <v>15</v>
      </c>
      <c r="S719" s="92"/>
      <c r="T719" s="111" t="s">
        <v>69</v>
      </c>
      <c r="U719" s="117"/>
      <c r="V719" s="113"/>
      <c r="W719" s="117" t="str">
        <f t="shared" si="164"/>
        <v/>
      </c>
      <c r="X719" s="113"/>
      <c r="Y719" s="117" t="str">
        <f t="shared" si="16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20">
        <v>122</v>
      </c>
      <c r="J720" s="127" t="s">
        <v>70</v>
      </c>
      <c r="K720" s="125">
        <f>K715/$K$2/8*I720</f>
        <v>38125</v>
      </c>
      <c r="L720" s="421"/>
      <c r="M720" s="93"/>
      <c r="N720" s="110"/>
      <c r="O720" s="111" t="s">
        <v>47</v>
      </c>
      <c r="P720" s="111"/>
      <c r="Q720" s="111"/>
      <c r="R720" s="111">
        <f t="shared" si="163"/>
        <v>15</v>
      </c>
      <c r="S720" s="92"/>
      <c r="T720" s="111" t="s">
        <v>47</v>
      </c>
      <c r="U720" s="117"/>
      <c r="V720" s="113"/>
      <c r="W720" s="117" t="str">
        <f t="shared" si="164"/>
        <v/>
      </c>
      <c r="X720" s="113"/>
      <c r="Y720" s="117" t="str">
        <f t="shared" si="16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18000</v>
      </c>
      <c r="H721" s="417"/>
      <c r="I721" s="554" t="s">
        <v>72</v>
      </c>
      <c r="J721" s="502"/>
      <c r="K721" s="125">
        <f>K719+K720</f>
        <v>108125</v>
      </c>
      <c r="L721" s="421"/>
      <c r="M721" s="93"/>
      <c r="N721" s="110"/>
      <c r="O721" s="111" t="s">
        <v>73</v>
      </c>
      <c r="P721" s="111"/>
      <c r="Q721" s="111"/>
      <c r="R721" s="111">
        <f t="shared" si="163"/>
        <v>15</v>
      </c>
      <c r="S721" s="92"/>
      <c r="T721" s="111" t="s">
        <v>73</v>
      </c>
      <c r="U721" s="117"/>
      <c r="V721" s="113"/>
      <c r="W721" s="117" t="str">
        <f t="shared" si="164"/>
        <v/>
      </c>
      <c r="X721" s="184"/>
      <c r="Y721" s="117" t="str">
        <f t="shared" si="16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2000</v>
      </c>
      <c r="H722" s="417"/>
      <c r="I722" s="554" t="s">
        <v>74</v>
      </c>
      <c r="J722" s="502"/>
      <c r="K722" s="125">
        <f>G722</f>
        <v>2000</v>
      </c>
      <c r="L722" s="421"/>
      <c r="M722" s="93"/>
      <c r="N722" s="110"/>
      <c r="O722" s="111" t="s">
        <v>75</v>
      </c>
      <c r="P722" s="111"/>
      <c r="Q722" s="111"/>
      <c r="R722" s="111">
        <f t="shared" si="163"/>
        <v>15</v>
      </c>
      <c r="S722" s="92"/>
      <c r="T722" s="111" t="s">
        <v>75</v>
      </c>
      <c r="U722" s="117"/>
      <c r="V722" s="113"/>
      <c r="W722" s="117" t="str">
        <f t="shared" si="164"/>
        <v/>
      </c>
      <c r="X722" s="113"/>
      <c r="Y722" s="117" t="str">
        <f t="shared" si="16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15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16000</v>
      </c>
      <c r="H723" s="354"/>
      <c r="I723" s="533" t="s">
        <v>13</v>
      </c>
      <c r="J723" s="534"/>
      <c r="K723" s="431">
        <f>K721-K722</f>
        <v>106125</v>
      </c>
      <c r="L723" s="413"/>
      <c r="M723" s="93"/>
      <c r="N723" s="110"/>
      <c r="O723" s="111" t="s">
        <v>78</v>
      </c>
      <c r="P723" s="111"/>
      <c r="Q723" s="111"/>
      <c r="R723" s="111">
        <f t="shared" si="163"/>
        <v>15</v>
      </c>
      <c r="S723" s="92"/>
      <c r="T723" s="111" t="s">
        <v>78</v>
      </c>
      <c r="U723" s="117"/>
      <c r="V723" s="113"/>
      <c r="W723" s="117" t="str">
        <f t="shared" si="164"/>
        <v/>
      </c>
      <c r="X723" s="113"/>
      <c r="Y723" s="117" t="str">
        <f t="shared" si="16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35"/>
      <c r="J724" s="536"/>
      <c r="K724" s="409"/>
      <c r="L724" s="416"/>
      <c r="M724" s="93"/>
      <c r="N724" s="110"/>
      <c r="O724" s="111" t="s">
        <v>79</v>
      </c>
      <c r="P724" s="111"/>
      <c r="Q724" s="111"/>
      <c r="R724" s="111">
        <f t="shared" si="163"/>
        <v>15</v>
      </c>
      <c r="S724" s="92"/>
      <c r="T724" s="111" t="s">
        <v>79</v>
      </c>
      <c r="U724" s="117"/>
      <c r="V724" s="113"/>
      <c r="W724" s="117" t="str">
        <f t="shared" si="164"/>
        <v/>
      </c>
      <c r="X724" s="113"/>
      <c r="Y724" s="117" t="str">
        <f t="shared" si="16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35"/>
      <c r="J725" s="536"/>
      <c r="K725" s="409"/>
      <c r="L725" s="416"/>
      <c r="M725" s="93"/>
      <c r="N725" s="110"/>
      <c r="O725" s="111" t="s">
        <v>80</v>
      </c>
      <c r="P725" s="111"/>
      <c r="Q725" s="111"/>
      <c r="R725" s="111">
        <f t="shared" si="163"/>
        <v>15</v>
      </c>
      <c r="S725" s="92"/>
      <c r="T725" s="111" t="s">
        <v>80</v>
      </c>
      <c r="U725" s="117"/>
      <c r="V725" s="113"/>
      <c r="W725" s="117" t="str">
        <f t="shared" si="164"/>
        <v/>
      </c>
      <c r="X725" s="113"/>
      <c r="Y725" s="117" t="str">
        <f t="shared" si="16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f t="shared" si="163"/>
        <v>15</v>
      </c>
      <c r="S726" s="92"/>
      <c r="T726" s="111" t="s">
        <v>81</v>
      </c>
      <c r="U726" s="117"/>
      <c r="V726" s="113"/>
      <c r="W726" s="117" t="str">
        <f t="shared" si="164"/>
        <v/>
      </c>
      <c r="X726" s="113"/>
      <c r="Y726" s="117" t="str">
        <f t="shared" si="16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37" t="s">
        <v>50</v>
      </c>
      <c r="B728" s="538"/>
      <c r="C728" s="538"/>
      <c r="D728" s="538"/>
      <c r="E728" s="538"/>
      <c r="F728" s="538"/>
      <c r="G728" s="538"/>
      <c r="H728" s="538"/>
      <c r="I728" s="538"/>
      <c r="J728" s="538"/>
      <c r="K728" s="538"/>
      <c r="L728" s="539"/>
      <c r="M728" s="94"/>
      <c r="N728" s="95"/>
      <c r="O728" s="546" t="s">
        <v>51</v>
      </c>
      <c r="P728" s="547"/>
      <c r="Q728" s="547"/>
      <c r="R728" s="548"/>
      <c r="S728" s="96"/>
      <c r="T728" s="546" t="s">
        <v>52</v>
      </c>
      <c r="U728" s="547"/>
      <c r="V728" s="547"/>
      <c r="W728" s="547"/>
      <c r="X728" s="547"/>
      <c r="Y728" s="548"/>
      <c r="Z728" s="97"/>
      <c r="AA728" s="86"/>
      <c r="AB728" s="86"/>
      <c r="AC728" s="86"/>
    </row>
    <row r="729" spans="1:29" ht="20.100000000000001" customHeight="1" thickBot="1" x14ac:dyDescent="0.3">
      <c r="A729" s="437"/>
      <c r="B729" s="438"/>
      <c r="C729" s="540" t="s">
        <v>240</v>
      </c>
      <c r="D729" s="549"/>
      <c r="E729" s="549"/>
      <c r="F729" s="549"/>
      <c r="G729" s="438" t="str">
        <f>$J$1</f>
        <v>February</v>
      </c>
      <c r="H729" s="542">
        <f>$K$1</f>
        <v>2024</v>
      </c>
      <c r="I729" s="549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86"/>
      <c r="AB729" s="86"/>
      <c r="AC729" s="86"/>
    </row>
    <row r="730" spans="1:29" ht="20.100000000000001" customHeight="1" x14ac:dyDescent="0.25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f>35000+5000</f>
        <v>40000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/>
      <c r="V730" s="113"/>
      <c r="W730" s="113">
        <f>V730+U730</f>
        <v>0</v>
      </c>
      <c r="X730" s="113"/>
      <c r="Y730" s="113">
        <f>W730-X730</f>
        <v>0</v>
      </c>
      <c r="Z730" s="106"/>
      <c r="AA730" s="86"/>
      <c r="AB730" s="86"/>
      <c r="AC730" s="86"/>
    </row>
    <row r="731" spans="1:29" ht="20.100000000000001" customHeight="1" thickBot="1" x14ac:dyDescent="0.3">
      <c r="A731" s="406"/>
      <c r="B731" s="354" t="s">
        <v>61</v>
      </c>
      <c r="C731" s="181" t="s">
        <v>194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/>
      <c r="Q731" s="111"/>
      <c r="R731" s="111">
        <v>0</v>
      </c>
      <c r="S731" s="92"/>
      <c r="T731" s="111" t="s">
        <v>62</v>
      </c>
      <c r="U731" s="117">
        <f>Y730</f>
        <v>0</v>
      </c>
      <c r="V731" s="113"/>
      <c r="W731" s="117">
        <f t="shared" ref="W731:W741" si="166">IF(U731="","",U731+V731)</f>
        <v>0</v>
      </c>
      <c r="X731" s="113"/>
      <c r="Y731" s="117">
        <f t="shared" ref="Y731:Y741" si="167">IF(W731="","",W731-X731)</f>
        <v>0</v>
      </c>
      <c r="Z731" s="118"/>
      <c r="AA731" s="86"/>
      <c r="AB731" s="86"/>
      <c r="AC731" s="86"/>
    </row>
    <row r="732" spans="1:29" ht="20.100000000000001" customHeight="1" thickBot="1" x14ac:dyDescent="0.3">
      <c r="A732" s="406"/>
      <c r="B732" s="414" t="s">
        <v>63</v>
      </c>
      <c r="C732" s="446">
        <v>45474</v>
      </c>
      <c r="D732" s="354"/>
      <c r="E732" s="354"/>
      <c r="F732" s="543" t="s">
        <v>52</v>
      </c>
      <c r="G732" s="544"/>
      <c r="H732" s="354"/>
      <c r="I732" s="543" t="s">
        <v>64</v>
      </c>
      <c r="J732" s="545"/>
      <c r="K732" s="544"/>
      <c r="L732" s="416"/>
      <c r="M732" s="93"/>
      <c r="N732" s="110"/>
      <c r="O732" s="111" t="s">
        <v>65</v>
      </c>
      <c r="P732" s="111"/>
      <c r="Q732" s="111"/>
      <c r="R732" s="111">
        <v>0</v>
      </c>
      <c r="S732" s="92"/>
      <c r="T732" s="111" t="s">
        <v>65</v>
      </c>
      <c r="U732" s="117">
        <f t="shared" ref="U732:U733" si="168">IF($J$1="April",Y731,Y731)</f>
        <v>0</v>
      </c>
      <c r="V732" s="113"/>
      <c r="W732" s="117">
        <f t="shared" si="166"/>
        <v>0</v>
      </c>
      <c r="X732" s="113"/>
      <c r="Y732" s="117">
        <f t="shared" si="167"/>
        <v>0</v>
      </c>
      <c r="Z732" s="118"/>
      <c r="AA732" s="86"/>
      <c r="AB732" s="86"/>
      <c r="AC732" s="86"/>
    </row>
    <row r="733" spans="1:29" ht="20.100000000000001" customHeight="1" x14ac:dyDescent="0.25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>
        <f t="shared" si="168"/>
        <v>0</v>
      </c>
      <c r="V733" s="113"/>
      <c r="W733" s="117">
        <f t="shared" si="166"/>
        <v>0</v>
      </c>
      <c r="X733" s="113"/>
      <c r="Y733" s="117">
        <f t="shared" si="167"/>
        <v>0</v>
      </c>
      <c r="Z733" s="118"/>
      <c r="AA733" s="86"/>
      <c r="AB733" s="86"/>
      <c r="AC733" s="86"/>
    </row>
    <row r="734" spans="1:29" ht="20.100000000000001" customHeight="1" x14ac:dyDescent="0.25">
      <c r="A734" s="406"/>
      <c r="B734" s="553" t="s">
        <v>51</v>
      </c>
      <c r="C734" s="502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417"/>
      <c r="I734" s="420">
        <f>IF(C738&gt;0,$K$2,C736)</f>
        <v>0</v>
      </c>
      <c r="J734" s="127" t="s">
        <v>68</v>
      </c>
      <c r="K734" s="128">
        <f>K730/$K$2*I734</f>
        <v>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>
        <f t="shared" ref="U734:U736" si="169">IF($J$1="May",Y733,Y733)</f>
        <v>0</v>
      </c>
      <c r="V734" s="113"/>
      <c r="W734" s="117">
        <f t="shared" si="166"/>
        <v>0</v>
      </c>
      <c r="X734" s="113"/>
      <c r="Y734" s="117">
        <f t="shared" si="167"/>
        <v>0</v>
      </c>
      <c r="Z734" s="118"/>
      <c r="AA734" s="86"/>
      <c r="AB734" s="86"/>
      <c r="AC734" s="86"/>
    </row>
    <row r="735" spans="1:29" ht="20.100000000000001" customHeight="1" x14ac:dyDescent="0.25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/>
      <c r="J735" s="127" t="s">
        <v>70</v>
      </c>
      <c r="K735" s="125">
        <f>K730/$K$2/8*I735</f>
        <v>0</v>
      </c>
      <c r="L735" s="421"/>
      <c r="M735" s="93"/>
      <c r="N735" s="110"/>
      <c r="O735" s="111" t="s">
        <v>47</v>
      </c>
      <c r="P735" s="111"/>
      <c r="Q735" s="111"/>
      <c r="R735" s="111">
        <v>0</v>
      </c>
      <c r="S735" s="92"/>
      <c r="T735" s="111" t="s">
        <v>47</v>
      </c>
      <c r="U735" s="117">
        <f t="shared" si="169"/>
        <v>0</v>
      </c>
      <c r="V735" s="113"/>
      <c r="W735" s="117">
        <f t="shared" si="166"/>
        <v>0</v>
      </c>
      <c r="X735" s="113"/>
      <c r="Y735" s="117">
        <f t="shared" si="167"/>
        <v>0</v>
      </c>
      <c r="Z735" s="118"/>
      <c r="AA735" s="86"/>
      <c r="AB735" s="86"/>
      <c r="AC735" s="86"/>
    </row>
    <row r="736" spans="1:29" ht="20.100000000000001" customHeight="1" x14ac:dyDescent="0.25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0</v>
      </c>
      <c r="H736" s="417"/>
      <c r="I736" s="554" t="s">
        <v>72</v>
      </c>
      <c r="J736" s="502"/>
      <c r="K736" s="125">
        <f>K734+K735</f>
        <v>0</v>
      </c>
      <c r="L736" s="421"/>
      <c r="M736" s="93"/>
      <c r="N736" s="110"/>
      <c r="O736" s="111" t="s">
        <v>73</v>
      </c>
      <c r="P736" s="111"/>
      <c r="Q736" s="111"/>
      <c r="R736" s="111">
        <v>0</v>
      </c>
      <c r="S736" s="92"/>
      <c r="T736" s="111" t="s">
        <v>73</v>
      </c>
      <c r="U736" s="117">
        <f t="shared" si="169"/>
        <v>0</v>
      </c>
      <c r="V736" s="113"/>
      <c r="W736" s="117">
        <f t="shared" si="166"/>
        <v>0</v>
      </c>
      <c r="X736" s="113"/>
      <c r="Y736" s="117">
        <f t="shared" si="167"/>
        <v>0</v>
      </c>
      <c r="Z736" s="118"/>
      <c r="AA736" s="86"/>
      <c r="AB736" s="86"/>
      <c r="AC736" s="86"/>
    </row>
    <row r="737" spans="1:29" ht="20.100000000000001" customHeight="1" x14ac:dyDescent="0.25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17"/>
      <c r="I737" s="554" t="s">
        <v>74</v>
      </c>
      <c r="J737" s="502"/>
      <c r="K737" s="125">
        <f>G737</f>
        <v>0</v>
      </c>
      <c r="L737" s="421"/>
      <c r="M737" s="93"/>
      <c r="N737" s="110"/>
      <c r="O737" s="111" t="s">
        <v>75</v>
      </c>
      <c r="P737" s="111"/>
      <c r="Q737" s="111"/>
      <c r="R737" s="111">
        <v>0</v>
      </c>
      <c r="S737" s="92"/>
      <c r="T737" s="111" t="s">
        <v>75</v>
      </c>
      <c r="U737" s="117" t="str">
        <f t="shared" ref="U737:U738" si="170">IF($J$1="September",Y736,"")</f>
        <v/>
      </c>
      <c r="V737" s="113"/>
      <c r="W737" s="117" t="str">
        <f t="shared" si="166"/>
        <v/>
      </c>
      <c r="X737" s="113"/>
      <c r="Y737" s="117" t="str">
        <f t="shared" si="167"/>
        <v/>
      </c>
      <c r="Z737" s="118"/>
      <c r="AA737" s="86"/>
      <c r="AB737" s="86"/>
      <c r="AC737" s="86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354"/>
      <c r="I738" s="533" t="s">
        <v>13</v>
      </c>
      <c r="J738" s="534"/>
      <c r="K738" s="431">
        <f>K736-K737</f>
        <v>0</v>
      </c>
      <c r="L738" s="413"/>
      <c r="M738" s="93"/>
      <c r="N738" s="110"/>
      <c r="O738" s="111" t="s">
        <v>78</v>
      </c>
      <c r="P738" s="111"/>
      <c r="Q738" s="111"/>
      <c r="R738" s="111">
        <v>0</v>
      </c>
      <c r="S738" s="92"/>
      <c r="T738" s="111" t="s">
        <v>78</v>
      </c>
      <c r="U738" s="117" t="str">
        <f t="shared" si="170"/>
        <v/>
      </c>
      <c r="V738" s="113"/>
      <c r="W738" s="117" t="str">
        <f t="shared" si="166"/>
        <v/>
      </c>
      <c r="X738" s="113"/>
      <c r="Y738" s="117" t="str">
        <f t="shared" si="167"/>
        <v/>
      </c>
      <c r="Z738" s="118"/>
      <c r="AA738" s="93"/>
      <c r="AB738" s="93"/>
      <c r="AC738" s="93"/>
    </row>
    <row r="739" spans="1:29" ht="20.100000000000001" customHeight="1" x14ac:dyDescent="0.25">
      <c r="A739" s="406"/>
      <c r="B739" s="354"/>
      <c r="C739" s="354"/>
      <c r="D739" s="354"/>
      <c r="E739" s="354"/>
      <c r="F739" s="354"/>
      <c r="G739" s="354"/>
      <c r="H739" s="354"/>
      <c r="I739" s="535"/>
      <c r="J739" s="536"/>
      <c r="K739" s="409"/>
      <c r="L739" s="416"/>
      <c r="M739" s="93"/>
      <c r="N739" s="110"/>
      <c r="O739" s="111" t="s">
        <v>79</v>
      </c>
      <c r="P739" s="111"/>
      <c r="Q739" s="111"/>
      <c r="R739" s="111">
        <v>0</v>
      </c>
      <c r="S739" s="92"/>
      <c r="T739" s="111" t="s">
        <v>79</v>
      </c>
      <c r="U739" s="117" t="str">
        <f>IF($J$1="October",Y738,"")</f>
        <v/>
      </c>
      <c r="V739" s="113"/>
      <c r="W739" s="117" t="str">
        <f t="shared" si="166"/>
        <v/>
      </c>
      <c r="X739" s="113"/>
      <c r="Y739" s="117" t="str">
        <f t="shared" si="167"/>
        <v/>
      </c>
      <c r="Z739" s="118"/>
      <c r="AA739" s="86"/>
      <c r="AB739" s="86"/>
      <c r="AC739" s="86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35"/>
      <c r="J740" s="536"/>
      <c r="K740" s="409"/>
      <c r="L740" s="416"/>
      <c r="M740" s="93"/>
      <c r="N740" s="110"/>
      <c r="O740" s="111" t="s">
        <v>80</v>
      </c>
      <c r="P740" s="111"/>
      <c r="Q740" s="111"/>
      <c r="R740" s="111">
        <v>0</v>
      </c>
      <c r="S740" s="92"/>
      <c r="T740" s="111" t="s">
        <v>80</v>
      </c>
      <c r="U740" s="117" t="str">
        <f>IF($J$1="November",Y739,"")</f>
        <v/>
      </c>
      <c r="V740" s="113"/>
      <c r="W740" s="117" t="str">
        <f t="shared" si="166"/>
        <v/>
      </c>
      <c r="X740" s="113"/>
      <c r="Y740" s="117" t="str">
        <f t="shared" si="167"/>
        <v/>
      </c>
      <c r="Z740" s="118"/>
      <c r="AA740" s="86"/>
      <c r="AB740" s="86"/>
      <c r="AC740" s="86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51"/>
      <c r="L741" s="424"/>
      <c r="M741" s="93"/>
      <c r="N741" s="110"/>
      <c r="O741" s="111" t="s">
        <v>81</v>
      </c>
      <c r="P741" s="111"/>
      <c r="Q741" s="111"/>
      <c r="R741" s="111" t="str">
        <f t="shared" ref="R741" si="171">IF(Q741="","",R740-Q741)</f>
        <v/>
      </c>
      <c r="S741" s="92"/>
      <c r="T741" s="111" t="s">
        <v>81</v>
      </c>
      <c r="U741" s="117" t="str">
        <f>IF($J$1="Dec",Y740,"")</f>
        <v/>
      </c>
      <c r="V741" s="113"/>
      <c r="W741" s="117" t="str">
        <f t="shared" si="166"/>
        <v/>
      </c>
      <c r="X741" s="113"/>
      <c r="Y741" s="117" t="str">
        <f t="shared" si="167"/>
        <v/>
      </c>
      <c r="Z741" s="118"/>
      <c r="AA741" s="86"/>
      <c r="AB741" s="86"/>
      <c r="AC741" s="86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37" t="s">
        <v>50</v>
      </c>
      <c r="B743" s="538"/>
      <c r="C743" s="538"/>
      <c r="D743" s="538"/>
      <c r="E743" s="538"/>
      <c r="F743" s="538"/>
      <c r="G743" s="538"/>
      <c r="H743" s="538"/>
      <c r="I743" s="538"/>
      <c r="J743" s="538"/>
      <c r="K743" s="538"/>
      <c r="L743" s="539"/>
      <c r="M743" s="94"/>
      <c r="N743" s="95"/>
      <c r="O743" s="546" t="s">
        <v>51</v>
      </c>
      <c r="P743" s="547"/>
      <c r="Q743" s="547"/>
      <c r="R743" s="548"/>
      <c r="S743" s="96"/>
      <c r="T743" s="546" t="s">
        <v>52</v>
      </c>
      <c r="U743" s="547"/>
      <c r="V743" s="547"/>
      <c r="W743" s="547"/>
      <c r="X743" s="547"/>
      <c r="Y743" s="548"/>
      <c r="Z743" s="97"/>
      <c r="AA743" s="86"/>
      <c r="AB743" s="86"/>
      <c r="AC743" s="86"/>
    </row>
    <row r="744" spans="1:29" ht="20.100000000000001" customHeight="1" thickBot="1" x14ac:dyDescent="0.3">
      <c r="A744" s="437"/>
      <c r="B744" s="438"/>
      <c r="C744" s="540" t="s">
        <v>240</v>
      </c>
      <c r="D744" s="549"/>
      <c r="E744" s="549"/>
      <c r="F744" s="549"/>
      <c r="G744" s="438" t="str">
        <f>$J$1</f>
        <v>February</v>
      </c>
      <c r="H744" s="542">
        <f>$K$1</f>
        <v>2024</v>
      </c>
      <c r="I744" s="549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86"/>
      <c r="AB744" s="86"/>
      <c r="AC744" s="86"/>
    </row>
    <row r="745" spans="1:29" ht="20.100000000000001" customHeight="1" x14ac:dyDescent="0.25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30000</v>
      </c>
      <c r="L745" s="410"/>
      <c r="M745" s="93"/>
      <c r="N745" s="110"/>
      <c r="O745" s="111" t="s">
        <v>60</v>
      </c>
      <c r="P745" s="111">
        <v>30</v>
      </c>
      <c r="Q745" s="111">
        <v>1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86"/>
      <c r="AB745" s="86"/>
      <c r="AC745" s="86"/>
    </row>
    <row r="746" spans="1:29" ht="20.100000000000001" customHeight="1" thickBot="1" x14ac:dyDescent="0.3">
      <c r="A746" s="406"/>
      <c r="B746" s="354" t="s">
        <v>61</v>
      </c>
      <c r="C746" s="411" t="s">
        <v>225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/>
      <c r="Q746" s="111"/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2">IF(U746="","",U746+V746)</f>
        <v>0</v>
      </c>
      <c r="X746" s="113"/>
      <c r="Y746" s="117">
        <f t="shared" ref="Y746:Y756" si="173">IF(W746="","",W746-X746)</f>
        <v>0</v>
      </c>
      <c r="Z746" s="118"/>
      <c r="AA746" s="86"/>
      <c r="AB746" s="86"/>
      <c r="AC746" s="86"/>
    </row>
    <row r="747" spans="1:29" ht="20.100000000000001" customHeight="1" thickBot="1" x14ac:dyDescent="0.25">
      <c r="A747" s="406"/>
      <c r="B747" s="414" t="s">
        <v>63</v>
      </c>
      <c r="C747" s="415"/>
      <c r="D747" s="354"/>
      <c r="E747" s="354"/>
      <c r="F747" s="543" t="s">
        <v>52</v>
      </c>
      <c r="G747" s="544"/>
      <c r="H747" s="354"/>
      <c r="I747" s="543" t="s">
        <v>64</v>
      </c>
      <c r="J747" s="545"/>
      <c r="K747" s="544"/>
      <c r="L747" s="416"/>
      <c r="M747" s="93"/>
      <c r="N747" s="110"/>
      <c r="O747" s="111" t="s">
        <v>65</v>
      </c>
      <c r="P747" s="111"/>
      <c r="Q747" s="111"/>
      <c r="R747" s="111">
        <v>0</v>
      </c>
      <c r="S747" s="92"/>
      <c r="T747" s="111" t="s">
        <v>65</v>
      </c>
      <c r="U747" s="117">
        <f t="shared" ref="U747:U748" si="174">IF($J$1="April",Y746,Y746)</f>
        <v>0</v>
      </c>
      <c r="V747" s="113"/>
      <c r="W747" s="117">
        <f t="shared" si="172"/>
        <v>0</v>
      </c>
      <c r="X747" s="113"/>
      <c r="Y747" s="117">
        <f t="shared" si="173"/>
        <v>0</v>
      </c>
      <c r="Z747" s="118"/>
      <c r="AA747" s="93"/>
      <c r="AB747" s="93"/>
      <c r="AC747" s="93"/>
    </row>
    <row r="748" spans="1:29" ht="20.100000000000001" customHeight="1" x14ac:dyDescent="0.25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74"/>
        <v>0</v>
      </c>
      <c r="V748" s="113"/>
      <c r="W748" s="117">
        <f t="shared" si="172"/>
        <v>0</v>
      </c>
      <c r="X748" s="113"/>
      <c r="Y748" s="117">
        <f t="shared" si="173"/>
        <v>0</v>
      </c>
      <c r="Z748" s="118"/>
      <c r="AA748" s="86"/>
      <c r="AB748" s="86"/>
      <c r="AC748" s="86"/>
    </row>
    <row r="749" spans="1:29" ht="20.100000000000001" customHeight="1" x14ac:dyDescent="0.25">
      <c r="A749" s="406"/>
      <c r="B749" s="553" t="s">
        <v>51</v>
      </c>
      <c r="C749" s="502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0</v>
      </c>
      <c r="J749" s="127" t="s">
        <v>68</v>
      </c>
      <c r="K749" s="128">
        <f>K745/$K$2*I749</f>
        <v>0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0" si="175">IF($J$1="May",Y748,Y748)</f>
        <v>0</v>
      </c>
      <c r="V749" s="113"/>
      <c r="W749" s="117">
        <f t="shared" si="172"/>
        <v>0</v>
      </c>
      <c r="X749" s="113"/>
      <c r="Y749" s="117">
        <f t="shared" si="173"/>
        <v>0</v>
      </c>
      <c r="Z749" s="118"/>
      <c r="AA749" s="86"/>
      <c r="AB749" s="86"/>
      <c r="AC749" s="86"/>
    </row>
    <row r="750" spans="1:29" ht="20.100000000000001" customHeight="1" x14ac:dyDescent="0.25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>
        <v>32</v>
      </c>
      <c r="J750" s="127" t="s">
        <v>70</v>
      </c>
      <c r="K750" s="125">
        <f>K745/$K$2/8*I750</f>
        <v>4285.7142857142853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75"/>
        <v>0</v>
      </c>
      <c r="V750" s="113"/>
      <c r="W750" s="117">
        <f t="shared" si="172"/>
        <v>0</v>
      </c>
      <c r="X750" s="113"/>
      <c r="Y750" s="117">
        <f t="shared" si="173"/>
        <v>0</v>
      </c>
      <c r="Z750" s="118"/>
      <c r="AA750" s="86"/>
      <c r="AB750" s="86"/>
      <c r="AC750" s="86"/>
    </row>
    <row r="751" spans="1:29" ht="20.100000000000001" customHeight="1" x14ac:dyDescent="0.25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54"/>
      <c r="E751" s="354"/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54" t="s">
        <v>72</v>
      </c>
      <c r="J751" s="502"/>
      <c r="K751" s="125">
        <f>K749+K750</f>
        <v>4285.7142857142853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>Y750</f>
        <v>0</v>
      </c>
      <c r="V751" s="113"/>
      <c r="W751" s="117">
        <f t="shared" si="172"/>
        <v>0</v>
      </c>
      <c r="X751" s="113"/>
      <c r="Y751" s="117">
        <f t="shared" si="173"/>
        <v>0</v>
      </c>
      <c r="Z751" s="118"/>
      <c r="AA751" s="86"/>
      <c r="AB751" s="86"/>
      <c r="AC751" s="86"/>
    </row>
    <row r="752" spans="1:29" ht="20.100000000000001" customHeight="1" x14ac:dyDescent="0.25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54" t="s">
        <v>74</v>
      </c>
      <c r="J752" s="502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76">IF($J$1="September",Y751,"")</f>
        <v/>
      </c>
      <c r="V752" s="113"/>
      <c r="W752" s="117" t="str">
        <f t="shared" si="172"/>
        <v/>
      </c>
      <c r="X752" s="113"/>
      <c r="Y752" s="117" t="str">
        <f t="shared" si="173"/>
        <v/>
      </c>
      <c r="Z752" s="118"/>
      <c r="AA752" s="86"/>
      <c r="AB752" s="86"/>
      <c r="AC752" s="86"/>
    </row>
    <row r="753" spans="1:29" ht="18.75" customHeight="1" x14ac:dyDescent="0.2">
      <c r="A753" s="406"/>
      <c r="B753" s="427" t="s">
        <v>76</v>
      </c>
      <c r="C753" s="425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33" t="s">
        <v>13</v>
      </c>
      <c r="J753" s="534"/>
      <c r="K753" s="431">
        <f>K751-K752</f>
        <v>4285.7142857142853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76"/>
        <v/>
      </c>
      <c r="V753" s="113"/>
      <c r="W753" s="117" t="str">
        <f t="shared" si="172"/>
        <v/>
      </c>
      <c r="X753" s="113"/>
      <c r="Y753" s="117" t="str">
        <f t="shared" si="173"/>
        <v/>
      </c>
      <c r="Z753" s="118"/>
      <c r="AA753" s="93"/>
      <c r="AB753" s="93"/>
      <c r="AC753" s="93"/>
    </row>
    <row r="754" spans="1:29" ht="20.100000000000001" customHeight="1" x14ac:dyDescent="0.25">
      <c r="A754" s="406"/>
      <c r="B754" s="354"/>
      <c r="C754" s="354"/>
      <c r="D754" s="354"/>
      <c r="E754" s="354"/>
      <c r="F754" s="354"/>
      <c r="G754" s="354"/>
      <c r="H754" s="354"/>
      <c r="I754" s="535"/>
      <c r="J754" s="536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2"/>
        <v/>
      </c>
      <c r="X754" s="113"/>
      <c r="Y754" s="117" t="str">
        <f t="shared" si="173"/>
        <v/>
      </c>
      <c r="Z754" s="118"/>
      <c r="AA754" s="86"/>
      <c r="AB754" s="86"/>
      <c r="AC754" s="86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35"/>
      <c r="J755" s="536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2"/>
        <v/>
      </c>
      <c r="X755" s="113"/>
      <c r="Y755" s="117" t="str">
        <f t="shared" si="173"/>
        <v/>
      </c>
      <c r="Z755" s="118"/>
      <c r="AA755" s="86"/>
      <c r="AB755" s="86"/>
      <c r="AC755" s="86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 t="str">
        <f t="shared" ref="R756" si="177">IF(Q756="","",R755-Q756)</f>
        <v/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2"/>
        <v/>
      </c>
      <c r="X756" s="113"/>
      <c r="Y756" s="117" t="str">
        <f t="shared" si="173"/>
        <v/>
      </c>
      <c r="Z756" s="118"/>
      <c r="AA756" s="86"/>
      <c r="AB756" s="86"/>
      <c r="AC756" s="86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37" t="s">
        <v>50</v>
      </c>
      <c r="B758" s="538"/>
      <c r="C758" s="538"/>
      <c r="D758" s="538"/>
      <c r="E758" s="538"/>
      <c r="F758" s="538"/>
      <c r="G758" s="538"/>
      <c r="H758" s="538"/>
      <c r="I758" s="538"/>
      <c r="J758" s="538"/>
      <c r="K758" s="538"/>
      <c r="L758" s="539"/>
      <c r="M758" s="94"/>
      <c r="N758" s="95"/>
      <c r="O758" s="546" t="s">
        <v>51</v>
      </c>
      <c r="P758" s="547"/>
      <c r="Q758" s="547"/>
      <c r="R758" s="548"/>
      <c r="S758" s="96"/>
      <c r="T758" s="546" t="s">
        <v>52</v>
      </c>
      <c r="U758" s="547"/>
      <c r="V758" s="547"/>
      <c r="W758" s="547"/>
      <c r="X758" s="547"/>
      <c r="Y758" s="548"/>
      <c r="Z758" s="97"/>
      <c r="AA758" s="94"/>
      <c r="AB758" s="93"/>
      <c r="AC758" s="93"/>
    </row>
    <row r="759" spans="1:29" ht="20.100000000000001" customHeight="1" thickBot="1" x14ac:dyDescent="0.25">
      <c r="A759" s="437"/>
      <c r="B759" s="438"/>
      <c r="C759" s="540" t="s">
        <v>240</v>
      </c>
      <c r="D759" s="549"/>
      <c r="E759" s="549"/>
      <c r="F759" s="549"/>
      <c r="G759" s="438" t="str">
        <f>$J$1</f>
        <v>February</v>
      </c>
      <c r="H759" s="542">
        <f>$K$1</f>
        <v>2024</v>
      </c>
      <c r="I759" s="549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102"/>
      <c r="AB759" s="93"/>
      <c r="AC759" s="93"/>
    </row>
    <row r="760" spans="1:29" ht="20.100000000000001" customHeight="1" x14ac:dyDescent="0.2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20000</v>
      </c>
      <c r="L760" s="410"/>
      <c r="M760" s="93"/>
      <c r="N760" s="110"/>
      <c r="O760" s="111" t="s">
        <v>60</v>
      </c>
      <c r="P760" s="111">
        <v>29</v>
      </c>
      <c r="Q760" s="111">
        <v>2</v>
      </c>
      <c r="R760" s="111">
        <v>0</v>
      </c>
      <c r="S760" s="112"/>
      <c r="T760" s="111" t="s">
        <v>60</v>
      </c>
      <c r="U760" s="113"/>
      <c r="V760" s="113"/>
      <c r="W760" s="113">
        <f>V760+U760</f>
        <v>0</v>
      </c>
      <c r="X760" s="113"/>
      <c r="Y760" s="113">
        <f>W760-X760</f>
        <v>0</v>
      </c>
      <c r="Z760" s="106"/>
      <c r="AA760" s="93"/>
      <c r="AB760" s="93"/>
      <c r="AC760" s="93"/>
    </row>
    <row r="761" spans="1:29" ht="20.100000000000001" customHeight="1" thickBot="1" x14ac:dyDescent="0.25">
      <c r="A761" s="406"/>
      <c r="B761" s="354" t="s">
        <v>61</v>
      </c>
      <c r="C761" s="411" t="s">
        <v>264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/>
      <c r="Q761" s="111"/>
      <c r="R761" s="111">
        <v>0</v>
      </c>
      <c r="S761" s="92"/>
      <c r="T761" s="111" t="s">
        <v>62</v>
      </c>
      <c r="U761" s="117">
        <f>IF($J$1="January","",Y760)</f>
        <v>0</v>
      </c>
      <c r="V761" s="113"/>
      <c r="W761" s="117">
        <f t="shared" ref="W761:W771" si="178">IF(U761="","",U761+V761)</f>
        <v>0</v>
      </c>
      <c r="X761" s="113"/>
      <c r="Y761" s="117">
        <f t="shared" ref="Y761:Y771" si="179">IF(W761="","",W761-X761)</f>
        <v>0</v>
      </c>
      <c r="Z761" s="118"/>
      <c r="AA761" s="94"/>
      <c r="AB761" s="93"/>
      <c r="AC761" s="93"/>
    </row>
    <row r="762" spans="1:29" ht="20.100000000000001" customHeight="1" thickBot="1" x14ac:dyDescent="0.25">
      <c r="A762" s="406"/>
      <c r="B762" s="414" t="s">
        <v>63</v>
      </c>
      <c r="C762" s="446"/>
      <c r="D762" s="354"/>
      <c r="E762" s="354"/>
      <c r="F762" s="543" t="s">
        <v>52</v>
      </c>
      <c r="G762" s="544"/>
      <c r="H762" s="354"/>
      <c r="I762" s="543" t="s">
        <v>64</v>
      </c>
      <c r="J762" s="545"/>
      <c r="K762" s="544"/>
      <c r="L762" s="416"/>
      <c r="M762" s="93"/>
      <c r="N762" s="110"/>
      <c r="O762" s="111" t="s">
        <v>65</v>
      </c>
      <c r="P762" s="111"/>
      <c r="Q762" s="111"/>
      <c r="R762" s="111">
        <v>0</v>
      </c>
      <c r="S762" s="92"/>
      <c r="T762" s="111" t="s">
        <v>65</v>
      </c>
      <c r="U762" s="117" t="str">
        <f>IF($J$1="February","",Y761)</f>
        <v/>
      </c>
      <c r="V762" s="113"/>
      <c r="W762" s="117" t="str">
        <f t="shared" si="178"/>
        <v/>
      </c>
      <c r="X762" s="113"/>
      <c r="Y762" s="117" t="str">
        <f t="shared" si="179"/>
        <v/>
      </c>
      <c r="Z762" s="118"/>
      <c r="AA762" s="93"/>
      <c r="AB762" s="93"/>
      <c r="AC762" s="93"/>
    </row>
    <row r="763" spans="1:29" ht="20.100000000000001" customHeight="1" x14ac:dyDescent="0.2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 t="str">
        <f>IF($J$1="March","",Y762)</f>
        <v/>
      </c>
      <c r="V763" s="113"/>
      <c r="W763" s="117" t="str">
        <f t="shared" si="178"/>
        <v/>
      </c>
      <c r="X763" s="113"/>
      <c r="Y763" s="117" t="str">
        <f t="shared" si="179"/>
        <v/>
      </c>
      <c r="Z763" s="118"/>
      <c r="AA763" s="93"/>
      <c r="AB763" s="93"/>
      <c r="AC763" s="93"/>
    </row>
    <row r="764" spans="1:29" ht="20.100000000000001" customHeight="1" x14ac:dyDescent="0.2">
      <c r="A764" s="406"/>
      <c r="B764" s="553" t="s">
        <v>51</v>
      </c>
      <c r="C764" s="502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0</v>
      </c>
      <c r="H764" s="417"/>
      <c r="I764" s="420">
        <f>IF(C768&gt;=C767,$K$2,C766+C768)</f>
        <v>28</v>
      </c>
      <c r="J764" s="127" t="s">
        <v>68</v>
      </c>
      <c r="K764" s="128">
        <f>K760/$K$2*I764</f>
        <v>20000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>IF($J$1="April","",Y763)</f>
        <v/>
      </c>
      <c r="V764" s="113"/>
      <c r="W764" s="117" t="str">
        <f t="shared" si="178"/>
        <v/>
      </c>
      <c r="X764" s="113"/>
      <c r="Y764" s="117" t="str">
        <f t="shared" si="179"/>
        <v/>
      </c>
      <c r="Z764" s="118"/>
      <c r="AA764" s="93"/>
      <c r="AB764" s="93"/>
      <c r="AC764" s="93"/>
    </row>
    <row r="765" spans="1:29" ht="20.100000000000001" customHeight="1" x14ac:dyDescent="0.2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87">
        <v>45.5</v>
      </c>
      <c r="J765" s="127" t="s">
        <v>70</v>
      </c>
      <c r="K765" s="125">
        <f>K760/$K$2/8*I765</f>
        <v>4062.5000000000005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>IF($J$1="May","",Y764)</f>
        <v/>
      </c>
      <c r="V765" s="113"/>
      <c r="W765" s="117" t="str">
        <f t="shared" si="178"/>
        <v/>
      </c>
      <c r="X765" s="113"/>
      <c r="Y765" s="117" t="str">
        <f t="shared" si="179"/>
        <v/>
      </c>
      <c r="Z765" s="118"/>
      <c r="AA765" s="93"/>
      <c r="AB765" s="93"/>
      <c r="AC765" s="93"/>
    </row>
    <row r="766" spans="1:29" ht="20.100000000000001" customHeight="1" x14ac:dyDescent="0.2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0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0</v>
      </c>
      <c r="H766" s="417"/>
      <c r="I766" s="554" t="s">
        <v>72</v>
      </c>
      <c r="J766" s="502"/>
      <c r="K766" s="125">
        <f>K764+K765</f>
        <v>24062.5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>IF($J$1="June","",Y765)</f>
        <v/>
      </c>
      <c r="V766" s="113"/>
      <c r="W766" s="117" t="str">
        <f t="shared" si="178"/>
        <v/>
      </c>
      <c r="X766" s="113"/>
      <c r="Y766" s="117" t="str">
        <f t="shared" si="179"/>
        <v/>
      </c>
      <c r="Z766" s="118"/>
      <c r="AA766" s="93"/>
      <c r="AB766" s="93"/>
      <c r="AC766" s="93"/>
    </row>
    <row r="767" spans="1:29" ht="20.100000000000001" customHeight="1" x14ac:dyDescent="0.2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0</v>
      </c>
      <c r="H767" s="417"/>
      <c r="I767" s="554" t="s">
        <v>74</v>
      </c>
      <c r="J767" s="502"/>
      <c r="K767" s="125">
        <f>G767</f>
        <v>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IF($J$1="July","",Y766)</f>
        <v/>
      </c>
      <c r="V767" s="113"/>
      <c r="W767" s="117" t="str">
        <f t="shared" si="178"/>
        <v/>
      </c>
      <c r="X767" s="113"/>
      <c r="Y767" s="117" t="str">
        <f t="shared" si="179"/>
        <v/>
      </c>
      <c r="Z767" s="118"/>
      <c r="AA767" s="93"/>
      <c r="AB767" s="93"/>
      <c r="AC767" s="93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0</v>
      </c>
      <c r="H768" s="354"/>
      <c r="I768" s="533" t="s">
        <v>13</v>
      </c>
      <c r="J768" s="534"/>
      <c r="K768" s="431">
        <f>K766-K767</f>
        <v>24062.5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IF($J$1="August","",Y767)</f>
        <v/>
      </c>
      <c r="V768" s="113"/>
      <c r="W768" s="117" t="str">
        <f t="shared" si="178"/>
        <v/>
      </c>
      <c r="X768" s="113"/>
      <c r="Y768" s="117" t="str">
        <f t="shared" si="179"/>
        <v/>
      </c>
      <c r="Z768" s="118"/>
      <c r="AA768" s="93"/>
      <c r="AB768" s="93"/>
      <c r="AC768" s="93"/>
    </row>
    <row r="769" spans="1:29" ht="20.100000000000001" customHeight="1" x14ac:dyDescent="0.2">
      <c r="A769" s="406"/>
      <c r="B769" s="354"/>
      <c r="C769" s="354"/>
      <c r="D769" s="354"/>
      <c r="E769" s="354"/>
      <c r="F769" s="354"/>
      <c r="G769" s="354"/>
      <c r="H769" s="354"/>
      <c r="I769" s="535"/>
      <c r="J769" s="536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IF($J$1="September","",Y768)</f>
        <v/>
      </c>
      <c r="V769" s="113"/>
      <c r="W769" s="117" t="str">
        <f t="shared" si="178"/>
        <v/>
      </c>
      <c r="X769" s="113"/>
      <c r="Y769" s="117" t="str">
        <f t="shared" si="179"/>
        <v/>
      </c>
      <c r="Z769" s="118"/>
      <c r="AA769" s="93"/>
      <c r="AB769" s="93"/>
      <c r="AC769" s="93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35"/>
      <c r="J770" s="536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 t="str">
        <f>IF($J$1="October","",Y769)</f>
        <v/>
      </c>
      <c r="V770" s="113"/>
      <c r="W770" s="117" t="str">
        <f t="shared" si="178"/>
        <v/>
      </c>
      <c r="X770" s="113"/>
      <c r="Y770" s="117" t="str">
        <f t="shared" si="179"/>
        <v/>
      </c>
      <c r="Z770" s="118"/>
      <c r="AA770" s="93"/>
      <c r="AB770" s="93"/>
      <c r="AC770" s="93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 t="str">
        <f>IF($J$1="November","",Y770)</f>
        <v/>
      </c>
      <c r="V771" s="113"/>
      <c r="W771" s="117" t="str">
        <f t="shared" si="178"/>
        <v/>
      </c>
      <c r="X771" s="113"/>
      <c r="Y771" s="117" t="str">
        <f t="shared" si="179"/>
        <v/>
      </c>
      <c r="Z771" s="118"/>
      <c r="AA771" s="93"/>
      <c r="AB771" s="93"/>
      <c r="AC771" s="93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37" t="s">
        <v>50</v>
      </c>
      <c r="B773" s="538"/>
      <c r="C773" s="538"/>
      <c r="D773" s="538"/>
      <c r="E773" s="538"/>
      <c r="F773" s="538"/>
      <c r="G773" s="538"/>
      <c r="H773" s="538"/>
      <c r="I773" s="538"/>
      <c r="J773" s="538"/>
      <c r="K773" s="538"/>
      <c r="L773" s="539"/>
      <c r="M773" s="94"/>
      <c r="N773" s="95"/>
      <c r="O773" s="546" t="s">
        <v>51</v>
      </c>
      <c r="P773" s="547"/>
      <c r="Q773" s="547"/>
      <c r="R773" s="548"/>
      <c r="S773" s="96"/>
      <c r="T773" s="546" t="s">
        <v>52</v>
      </c>
      <c r="U773" s="547"/>
      <c r="V773" s="547"/>
      <c r="W773" s="547"/>
      <c r="X773" s="547"/>
      <c r="Y773" s="548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40" t="s">
        <v>240</v>
      </c>
      <c r="D774" s="549"/>
      <c r="E774" s="549"/>
      <c r="F774" s="549"/>
      <c r="G774" s="438" t="str">
        <f>$J$1</f>
        <v>February</v>
      </c>
      <c r="H774" s="542">
        <f>$K$1</f>
        <v>2024</v>
      </c>
      <c r="I774" s="549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v>45000</v>
      </c>
      <c r="L775" s="410"/>
      <c r="M775" s="93"/>
      <c r="N775" s="110"/>
      <c r="O775" s="111" t="s">
        <v>60</v>
      </c>
      <c r="P775" s="111">
        <v>31</v>
      </c>
      <c r="Q775" s="111">
        <v>0</v>
      </c>
      <c r="R775" s="111">
        <v>0</v>
      </c>
      <c r="S775" s="112"/>
      <c r="T775" s="111" t="s">
        <v>60</v>
      </c>
      <c r="U775" s="113">
        <v>8000</v>
      </c>
      <c r="V775" s="113"/>
      <c r="W775" s="113">
        <f>V775+U775</f>
        <v>8000</v>
      </c>
      <c r="X775" s="113">
        <v>2000</v>
      </c>
      <c r="Y775" s="113">
        <f>W775-X775</f>
        <v>6000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124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/>
      <c r="Q776" s="111"/>
      <c r="R776" s="111">
        <v>0</v>
      </c>
      <c r="S776" s="92"/>
      <c r="T776" s="111" t="s">
        <v>62</v>
      </c>
      <c r="U776" s="117">
        <f>Y775</f>
        <v>6000</v>
      </c>
      <c r="V776" s="113"/>
      <c r="W776" s="117">
        <f t="shared" ref="W776:W786" si="180">IF(U776="","",U776+V776)</f>
        <v>6000</v>
      </c>
      <c r="X776" s="113">
        <v>2000</v>
      </c>
      <c r="Y776" s="117">
        <f t="shared" ref="Y776:Y786" si="181">IF(W776="","",W776-X776)</f>
        <v>4000</v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49"/>
      <c r="D777" s="354"/>
      <c r="E777" s="354"/>
      <c r="F777" s="543" t="s">
        <v>52</v>
      </c>
      <c r="G777" s="544"/>
      <c r="H777" s="354"/>
      <c r="I777" s="543" t="s">
        <v>64</v>
      </c>
      <c r="J777" s="545"/>
      <c r="K777" s="544"/>
      <c r="L777" s="416"/>
      <c r="M777" s="93"/>
      <c r="N777" s="110"/>
      <c r="O777" s="111" t="s">
        <v>65</v>
      </c>
      <c r="P777" s="111"/>
      <c r="Q777" s="111"/>
      <c r="R777" s="111">
        <v>0</v>
      </c>
      <c r="S777" s="92"/>
      <c r="T777" s="111" t="s">
        <v>65</v>
      </c>
      <c r="U777" s="117"/>
      <c r="V777" s="113"/>
      <c r="W777" s="117" t="str">
        <f t="shared" si="180"/>
        <v/>
      </c>
      <c r="X777" s="113"/>
      <c r="Y777" s="117" t="str">
        <f t="shared" si="181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0"/>
        <v/>
      </c>
      <c r="X778" s="113"/>
      <c r="Y778" s="117" t="str">
        <f t="shared" si="181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53" t="s">
        <v>51</v>
      </c>
      <c r="C779" s="502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6000</v>
      </c>
      <c r="H779" s="417"/>
      <c r="I779" s="420">
        <f>IF(C783&gt;0,$K$2,C781)</f>
        <v>0</v>
      </c>
      <c r="J779" s="127" t="s">
        <v>68</v>
      </c>
      <c r="K779" s="128">
        <f>K775/$K$2*I779</f>
        <v>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0"/>
        <v/>
      </c>
      <c r="X779" s="113"/>
      <c r="Y779" s="117" t="str">
        <f t="shared" si="181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47">
        <v>122</v>
      </c>
      <c r="J780" s="127" t="s">
        <v>70</v>
      </c>
      <c r="K780" s="125">
        <f>K775/$K$2/8*I780</f>
        <v>24508.928571428572</v>
      </c>
      <c r="L780" s="421"/>
      <c r="M780" s="93"/>
      <c r="N780" s="110"/>
      <c r="O780" s="111" t="s">
        <v>47</v>
      </c>
      <c r="P780" s="111"/>
      <c r="Q780" s="111"/>
      <c r="R780" s="111" t="str">
        <f t="shared" ref="R780:R786" si="182">IF(Q780="","",R779-Q780)</f>
        <v/>
      </c>
      <c r="S780" s="92"/>
      <c r="T780" s="111" t="s">
        <v>47</v>
      </c>
      <c r="U780" s="117"/>
      <c r="V780" s="113"/>
      <c r="W780" s="117" t="str">
        <f t="shared" si="180"/>
        <v/>
      </c>
      <c r="X780" s="113"/>
      <c r="Y780" s="117" t="str">
        <f t="shared" si="181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0</v>
      </c>
      <c r="D781" s="354"/>
      <c r="E781" s="354"/>
      <c r="F781" s="124" t="s">
        <v>71</v>
      </c>
      <c r="G781" s="125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>6000</v>
      </c>
      <c r="H781" s="417"/>
      <c r="I781" s="554" t="s">
        <v>72</v>
      </c>
      <c r="J781" s="502"/>
      <c r="K781" s="125">
        <f>K779+K780</f>
        <v>24508.928571428572</v>
      </c>
      <c r="L781" s="421"/>
      <c r="M781" s="93"/>
      <c r="N781" s="110"/>
      <c r="O781" s="111" t="s">
        <v>73</v>
      </c>
      <c r="P781" s="111"/>
      <c r="Q781" s="111"/>
      <c r="R781" s="111" t="str">
        <f t="shared" si="182"/>
        <v/>
      </c>
      <c r="S781" s="92"/>
      <c r="T781" s="111" t="s">
        <v>73</v>
      </c>
      <c r="U781" s="117"/>
      <c r="V781" s="113"/>
      <c r="W781" s="117" t="str">
        <f t="shared" si="180"/>
        <v/>
      </c>
      <c r="X781" s="113"/>
      <c r="Y781" s="117" t="str">
        <f t="shared" si="181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2000</v>
      </c>
      <c r="H782" s="417"/>
      <c r="I782" s="554" t="s">
        <v>74</v>
      </c>
      <c r="J782" s="502"/>
      <c r="K782" s="125">
        <f>G782</f>
        <v>2000</v>
      </c>
      <c r="L782" s="421"/>
      <c r="M782" s="93"/>
      <c r="N782" s="110"/>
      <c r="O782" s="111" t="s">
        <v>75</v>
      </c>
      <c r="P782" s="111"/>
      <c r="Q782" s="111"/>
      <c r="R782" s="111" t="str">
        <f t="shared" si="182"/>
        <v/>
      </c>
      <c r="S782" s="92"/>
      <c r="T782" s="111" t="s">
        <v>75</v>
      </c>
      <c r="U782" s="117"/>
      <c r="V782" s="113"/>
      <c r="W782" s="117" t="str">
        <f t="shared" si="180"/>
        <v/>
      </c>
      <c r="X782" s="113"/>
      <c r="Y782" s="117" t="str">
        <f t="shared" si="181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>4000</v>
      </c>
      <c r="H783" s="354"/>
      <c r="I783" s="533" t="s">
        <v>13</v>
      </c>
      <c r="J783" s="534"/>
      <c r="K783" s="431">
        <f>K781-K782</f>
        <v>22508.928571428572</v>
      </c>
      <c r="L783" s="413"/>
      <c r="M783" s="93"/>
      <c r="N783" s="110"/>
      <c r="O783" s="111" t="s">
        <v>78</v>
      </c>
      <c r="P783" s="111"/>
      <c r="Q783" s="111"/>
      <c r="R783" s="111" t="str">
        <f t="shared" si="182"/>
        <v/>
      </c>
      <c r="S783" s="92"/>
      <c r="T783" s="111" t="s">
        <v>78</v>
      </c>
      <c r="U783" s="117"/>
      <c r="V783" s="113"/>
      <c r="W783" s="117" t="str">
        <f t="shared" si="180"/>
        <v/>
      </c>
      <c r="X783" s="113"/>
      <c r="Y783" s="117" t="str">
        <f t="shared" si="181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35"/>
      <c r="J784" s="536"/>
      <c r="K784" s="409"/>
      <c r="L784" s="416"/>
      <c r="M784" s="93"/>
      <c r="N784" s="110"/>
      <c r="O784" s="111" t="s">
        <v>79</v>
      </c>
      <c r="P784" s="111"/>
      <c r="Q784" s="111"/>
      <c r="R784" s="111" t="str">
        <f t="shared" si="182"/>
        <v/>
      </c>
      <c r="S784" s="92"/>
      <c r="T784" s="111" t="s">
        <v>79</v>
      </c>
      <c r="U784" s="117"/>
      <c r="V784" s="113"/>
      <c r="W784" s="117" t="str">
        <f t="shared" si="180"/>
        <v/>
      </c>
      <c r="X784" s="113"/>
      <c r="Y784" s="117" t="str">
        <f t="shared" si="181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35"/>
      <c r="J785" s="536"/>
      <c r="K785" s="409"/>
      <c r="L785" s="416"/>
      <c r="M785" s="93"/>
      <c r="N785" s="110"/>
      <c r="O785" s="111" t="s">
        <v>80</v>
      </c>
      <c r="P785" s="111"/>
      <c r="Q785" s="111"/>
      <c r="R785" s="111" t="str">
        <f t="shared" si="182"/>
        <v/>
      </c>
      <c r="S785" s="92"/>
      <c r="T785" s="111" t="s">
        <v>80</v>
      </c>
      <c r="U785" s="117"/>
      <c r="V785" s="113"/>
      <c r="W785" s="117" t="str">
        <f t="shared" si="180"/>
        <v/>
      </c>
      <c r="X785" s="113"/>
      <c r="Y785" s="117" t="str">
        <f t="shared" si="181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 t="str">
        <f t="shared" si="182"/>
        <v/>
      </c>
      <c r="S786" s="92"/>
      <c r="T786" s="111" t="s">
        <v>81</v>
      </c>
      <c r="U786" s="117"/>
      <c r="V786" s="113"/>
      <c r="W786" s="117" t="str">
        <f t="shared" si="180"/>
        <v/>
      </c>
      <c r="X786" s="113"/>
      <c r="Y786" s="117" t="str">
        <f t="shared" si="181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37" t="s">
        <v>50</v>
      </c>
      <c r="B788" s="538"/>
      <c r="C788" s="538"/>
      <c r="D788" s="538"/>
      <c r="E788" s="538"/>
      <c r="F788" s="538"/>
      <c r="G788" s="538"/>
      <c r="H788" s="538"/>
      <c r="I788" s="538"/>
      <c r="J788" s="538"/>
      <c r="K788" s="538"/>
      <c r="L788" s="539"/>
      <c r="M788" s="94"/>
      <c r="N788" s="95"/>
      <c r="O788" s="546" t="s">
        <v>51</v>
      </c>
      <c r="P788" s="547"/>
      <c r="Q788" s="547"/>
      <c r="R788" s="548"/>
      <c r="S788" s="96"/>
      <c r="T788" s="546" t="s">
        <v>52</v>
      </c>
      <c r="U788" s="547"/>
      <c r="V788" s="547"/>
      <c r="W788" s="547"/>
      <c r="X788" s="547"/>
      <c r="Y788" s="548"/>
      <c r="Z788" s="97"/>
      <c r="AA788" s="94"/>
      <c r="AB788" s="93"/>
      <c r="AC788" s="93"/>
    </row>
    <row r="789" spans="1:29" ht="20.100000000000001" customHeight="1" thickBot="1" x14ac:dyDescent="0.25">
      <c r="A789" s="437"/>
      <c r="B789" s="438"/>
      <c r="C789" s="540" t="s">
        <v>240</v>
      </c>
      <c r="D789" s="549"/>
      <c r="E789" s="549"/>
      <c r="F789" s="549"/>
      <c r="G789" s="438" t="str">
        <f>$J$1</f>
        <v>February</v>
      </c>
      <c r="H789" s="542">
        <f>$K$1</f>
        <v>2024</v>
      </c>
      <c r="I789" s="549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102"/>
      <c r="AB789" s="93"/>
      <c r="AC789" s="93"/>
    </row>
    <row r="790" spans="1:29" ht="20.100000000000001" customHeight="1" x14ac:dyDescent="0.2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90000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93"/>
      <c r="AB790" s="93"/>
      <c r="AC790" s="93"/>
    </row>
    <row r="791" spans="1:29" ht="20.100000000000001" customHeight="1" thickBot="1" x14ac:dyDescent="0.25">
      <c r="A791" s="406"/>
      <c r="B791" s="354" t="s">
        <v>61</v>
      </c>
      <c r="C791" s="411" t="s">
        <v>236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/>
      <c r="Q791" s="111"/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83">IF(U791="","",U791+V791)</f>
        <v>0</v>
      </c>
      <c r="X791" s="113"/>
      <c r="Y791" s="117">
        <f t="shared" ref="Y791:Y801" si="184">IF(W791="","",W791-X791)</f>
        <v>0</v>
      </c>
      <c r="Z791" s="118"/>
      <c r="AA791" s="94"/>
      <c r="AB791" s="93"/>
      <c r="AC791" s="93"/>
    </row>
    <row r="792" spans="1:29" ht="20.100000000000001" customHeight="1" thickBot="1" x14ac:dyDescent="0.25">
      <c r="A792" s="406"/>
      <c r="B792" s="414" t="s">
        <v>63</v>
      </c>
      <c r="C792" s="461">
        <v>45600</v>
      </c>
      <c r="D792" s="354"/>
      <c r="E792" s="354"/>
      <c r="F792" s="543" t="s">
        <v>52</v>
      </c>
      <c r="G792" s="544"/>
      <c r="H792" s="354"/>
      <c r="I792" s="543" t="s">
        <v>64</v>
      </c>
      <c r="J792" s="545"/>
      <c r="K792" s="544"/>
      <c r="L792" s="416"/>
      <c r="M792" s="93"/>
      <c r="N792" s="110"/>
      <c r="O792" s="111" t="s">
        <v>65</v>
      </c>
      <c r="P792" s="111"/>
      <c r="Q792" s="111"/>
      <c r="R792" s="111">
        <v>0</v>
      </c>
      <c r="S792" s="92"/>
      <c r="T792" s="111" t="s">
        <v>65</v>
      </c>
      <c r="U792" s="117">
        <f t="shared" ref="U792:U793" si="185">IF($J$1="April",Y791,Y791)</f>
        <v>0</v>
      </c>
      <c r="V792" s="113"/>
      <c r="W792" s="117">
        <f t="shared" si="183"/>
        <v>0</v>
      </c>
      <c r="X792" s="113"/>
      <c r="Y792" s="117">
        <f t="shared" si="184"/>
        <v>0</v>
      </c>
      <c r="Z792" s="118"/>
      <c r="AA792" s="93"/>
      <c r="AB792" s="93"/>
      <c r="AC792" s="93"/>
    </row>
    <row r="793" spans="1:29" ht="20.100000000000001" customHeight="1" x14ac:dyDescent="0.2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85"/>
        <v>0</v>
      </c>
      <c r="V793" s="113"/>
      <c r="W793" s="117">
        <f t="shared" si="183"/>
        <v>0</v>
      </c>
      <c r="X793" s="113"/>
      <c r="Y793" s="117">
        <f t="shared" si="184"/>
        <v>0</v>
      </c>
      <c r="Z793" s="118"/>
      <c r="AA793" s="93"/>
      <c r="AB793" s="93"/>
      <c r="AC793" s="93"/>
    </row>
    <row r="794" spans="1:29" ht="20.100000000000001" customHeight="1" x14ac:dyDescent="0.2">
      <c r="A794" s="406"/>
      <c r="B794" s="553" t="s">
        <v>51</v>
      </c>
      <c r="C794" s="502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0</v>
      </c>
      <c r="J794" s="127" t="s">
        <v>68</v>
      </c>
      <c r="K794" s="128">
        <f>K790/$K$2*I794</f>
        <v>0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86">IF($J$1="May",Y793,Y793)</f>
        <v>0</v>
      </c>
      <c r="V794" s="113"/>
      <c r="W794" s="117">
        <f t="shared" si="183"/>
        <v>0</v>
      </c>
      <c r="X794" s="113"/>
      <c r="Y794" s="117">
        <f t="shared" si="184"/>
        <v>0</v>
      </c>
      <c r="Z794" s="118"/>
      <c r="AA794" s="93"/>
      <c r="AB794" s="93"/>
      <c r="AC794" s="93"/>
    </row>
    <row r="795" spans="1:29" ht="20.100000000000001" customHeight="1" x14ac:dyDescent="0.2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/>
      <c r="J795" s="127" t="s">
        <v>70</v>
      </c>
      <c r="K795" s="125">
        <f>K790/$K$2/8*I795</f>
        <v>0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86"/>
        <v>0</v>
      </c>
      <c r="V795" s="113"/>
      <c r="W795" s="117">
        <f t="shared" si="183"/>
        <v>0</v>
      </c>
      <c r="X795" s="113"/>
      <c r="Y795" s="117">
        <f t="shared" si="184"/>
        <v>0</v>
      </c>
      <c r="Z795" s="118"/>
      <c r="AA795" s="93"/>
      <c r="AB795" s="93"/>
      <c r="AC795" s="93"/>
    </row>
    <row r="796" spans="1:29" ht="20.100000000000001" customHeight="1" x14ac:dyDescent="0.2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0</v>
      </c>
      <c r="D796" s="354"/>
      <c r="E796" s="354">
        <v>0</v>
      </c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54" t="s">
        <v>72</v>
      </c>
      <c r="J796" s="502"/>
      <c r="K796" s="125">
        <f>K794+K795</f>
        <v>0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86"/>
        <v>0</v>
      </c>
      <c r="V796" s="113"/>
      <c r="W796" s="117">
        <f t="shared" si="183"/>
        <v>0</v>
      </c>
      <c r="X796" s="113"/>
      <c r="Y796" s="117">
        <f t="shared" si="184"/>
        <v>0</v>
      </c>
      <c r="Z796" s="118"/>
      <c r="AA796" s="93"/>
      <c r="AB796" s="93"/>
      <c r="AC796" s="93"/>
    </row>
    <row r="797" spans="1:29" ht="20.100000000000001" customHeight="1" x14ac:dyDescent="0.2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0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54" t="s">
        <v>74</v>
      </c>
      <c r="J797" s="502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87">IF($J$1="September",Y796,"")</f>
        <v/>
      </c>
      <c r="V797" s="113"/>
      <c r="W797" s="117" t="str">
        <f t="shared" si="183"/>
        <v/>
      </c>
      <c r="X797" s="113"/>
      <c r="Y797" s="117" t="str">
        <f t="shared" si="184"/>
        <v/>
      </c>
      <c r="Z797" s="118"/>
      <c r="AA797" s="93"/>
      <c r="AB797" s="93"/>
      <c r="AC797" s="93"/>
    </row>
    <row r="798" spans="1:29" ht="18.75" customHeight="1" x14ac:dyDescent="0.2">
      <c r="A798" s="406"/>
      <c r="B798" s="427" t="s">
        <v>76</v>
      </c>
      <c r="C798" s="425"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33" t="s">
        <v>13</v>
      </c>
      <c r="J798" s="534"/>
      <c r="K798" s="431">
        <f>K796-K797</f>
        <v>0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87"/>
        <v/>
      </c>
      <c r="V798" s="113"/>
      <c r="W798" s="117" t="str">
        <f t="shared" si="183"/>
        <v/>
      </c>
      <c r="X798" s="113"/>
      <c r="Y798" s="117" t="str">
        <f t="shared" si="184"/>
        <v/>
      </c>
      <c r="Z798" s="118"/>
      <c r="AA798" s="93"/>
      <c r="AB798" s="93"/>
      <c r="AC798" s="93"/>
    </row>
    <row r="799" spans="1:29" ht="20.100000000000001" customHeight="1" x14ac:dyDescent="0.2">
      <c r="A799" s="406"/>
      <c r="B799" s="354"/>
      <c r="C799" s="354"/>
      <c r="D799" s="354"/>
      <c r="E799" s="354"/>
      <c r="F799" s="354"/>
      <c r="G799" s="354"/>
      <c r="H799" s="354"/>
      <c r="I799" s="535"/>
      <c r="J799" s="536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83"/>
        <v/>
      </c>
      <c r="X799" s="113"/>
      <c r="Y799" s="117" t="str">
        <f t="shared" si="184"/>
        <v/>
      </c>
      <c r="Z799" s="118"/>
      <c r="AA799" s="93"/>
      <c r="AB799" s="93"/>
      <c r="AC799" s="93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35"/>
      <c r="J800" s="536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83"/>
        <v/>
      </c>
      <c r="X800" s="113"/>
      <c r="Y800" s="117" t="str">
        <f t="shared" si="184"/>
        <v/>
      </c>
      <c r="Z800" s="118"/>
      <c r="AA800" s="93"/>
      <c r="AB800" s="93"/>
      <c r="AC800" s="93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83"/>
        <v/>
      </c>
      <c r="X801" s="113"/>
      <c r="Y801" s="117" t="str">
        <f t="shared" si="184"/>
        <v/>
      </c>
      <c r="Z801" s="118"/>
      <c r="AA801" s="93"/>
      <c r="AB801" s="93"/>
      <c r="AC801" s="93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37" t="s">
        <v>50</v>
      </c>
      <c r="B803" s="538"/>
      <c r="C803" s="538"/>
      <c r="D803" s="538"/>
      <c r="E803" s="538"/>
      <c r="F803" s="538"/>
      <c r="G803" s="538"/>
      <c r="H803" s="538"/>
      <c r="I803" s="538"/>
      <c r="J803" s="538"/>
      <c r="K803" s="538"/>
      <c r="L803" s="539"/>
      <c r="M803" s="94"/>
      <c r="N803" s="95"/>
      <c r="O803" s="546" t="s">
        <v>51</v>
      </c>
      <c r="P803" s="547"/>
      <c r="Q803" s="547"/>
      <c r="R803" s="548"/>
      <c r="S803" s="96"/>
      <c r="T803" s="546" t="s">
        <v>52</v>
      </c>
      <c r="U803" s="547"/>
      <c r="V803" s="547"/>
      <c r="W803" s="547"/>
      <c r="X803" s="547"/>
      <c r="Y803" s="548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40" t="s">
        <v>240</v>
      </c>
      <c r="D804" s="549"/>
      <c r="E804" s="549"/>
      <c r="F804" s="549"/>
      <c r="G804" s="438" t="str">
        <f>$J$1</f>
        <v>February</v>
      </c>
      <c r="H804" s="542">
        <f>$K$1</f>
        <v>2024</v>
      </c>
      <c r="I804" s="549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98"/>
      <c r="B805" s="85"/>
      <c r="C805" s="85"/>
      <c r="D805" s="107"/>
      <c r="E805" s="107"/>
      <c r="F805" s="107"/>
      <c r="G805" s="107"/>
      <c r="H805" s="107"/>
      <c r="I805" s="85"/>
      <c r="J805" s="108" t="s">
        <v>59</v>
      </c>
      <c r="K805" s="87">
        <v>65000</v>
      </c>
      <c r="L805" s="109"/>
      <c r="M805" s="93"/>
      <c r="N805" s="110"/>
      <c r="O805" s="111" t="s">
        <v>60</v>
      </c>
      <c r="P805" s="111">
        <v>31</v>
      </c>
      <c r="Q805" s="111">
        <v>0</v>
      </c>
      <c r="R805" s="111">
        <v>0</v>
      </c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204"/>
      <c r="B806" s="205" t="s">
        <v>61</v>
      </c>
      <c r="C806" s="206" t="s">
        <v>263</v>
      </c>
      <c r="D806" s="205"/>
      <c r="E806" s="205"/>
      <c r="F806" s="205"/>
      <c r="G806" s="205"/>
      <c r="H806" s="207"/>
      <c r="I806" s="208"/>
      <c r="J806" s="205"/>
      <c r="K806" s="205"/>
      <c r="L806" s="209"/>
      <c r="M806" s="94"/>
      <c r="N806" s="116"/>
      <c r="O806" s="111" t="s">
        <v>62</v>
      </c>
      <c r="P806" s="111"/>
      <c r="Q806" s="111"/>
      <c r="R806" s="111" t="str">
        <f t="shared" ref="R806:R807" si="188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89">IF(U806="","",U806+V806)</f>
        <v>0</v>
      </c>
      <c r="X806" s="113"/>
      <c r="Y806" s="117">
        <f t="shared" ref="Y806:Y816" si="190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98"/>
      <c r="B807" s="119" t="s">
        <v>63</v>
      </c>
      <c r="C807" s="145"/>
      <c r="D807" s="85"/>
      <c r="E807" s="85"/>
      <c r="F807" s="543" t="s">
        <v>52</v>
      </c>
      <c r="G807" s="544"/>
      <c r="H807" s="354"/>
      <c r="I807" s="543" t="s">
        <v>64</v>
      </c>
      <c r="J807" s="545"/>
      <c r="K807" s="544"/>
      <c r="L807" s="121"/>
      <c r="M807" s="93"/>
      <c r="N807" s="110"/>
      <c r="O807" s="111" t="s">
        <v>65</v>
      </c>
      <c r="P807" s="111"/>
      <c r="Q807" s="111"/>
      <c r="R807" s="111" t="str">
        <f t="shared" si="188"/>
        <v/>
      </c>
      <c r="S807" s="92"/>
      <c r="T807" s="111" t="s">
        <v>65</v>
      </c>
      <c r="U807" s="117">
        <f t="shared" ref="U807:U808" si="191">IF($J$1="April",Y806,Y806)</f>
        <v>0</v>
      </c>
      <c r="V807" s="113"/>
      <c r="W807" s="117">
        <f t="shared" si="189"/>
        <v>0</v>
      </c>
      <c r="X807" s="113"/>
      <c r="Y807" s="117">
        <f t="shared" si="190"/>
        <v>0</v>
      </c>
      <c r="Z807" s="118"/>
      <c r="AA807" s="86"/>
      <c r="AB807" s="86"/>
      <c r="AC807" s="86"/>
    </row>
    <row r="808" spans="1:29" ht="20.100000000000001" customHeight="1" x14ac:dyDescent="0.25">
      <c r="A808" s="98"/>
      <c r="B808" s="85"/>
      <c r="C808" s="85"/>
      <c r="D808" s="85"/>
      <c r="E808" s="85"/>
      <c r="F808" s="85"/>
      <c r="G808" s="85"/>
      <c r="H808" s="122"/>
      <c r="I808" s="85"/>
      <c r="J808" s="85"/>
      <c r="K808" s="85"/>
      <c r="L808" s="123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1"/>
        <v>0</v>
      </c>
      <c r="V808" s="113"/>
      <c r="W808" s="117">
        <f t="shared" si="189"/>
        <v>0</v>
      </c>
      <c r="X808" s="113"/>
      <c r="Y808" s="117">
        <f t="shared" si="190"/>
        <v>0</v>
      </c>
      <c r="Z808" s="118"/>
      <c r="AA808" s="86"/>
      <c r="AB808" s="86"/>
      <c r="AC808" s="86"/>
    </row>
    <row r="809" spans="1:29" ht="20.100000000000001" customHeight="1" x14ac:dyDescent="0.25">
      <c r="A809" s="98"/>
      <c r="B809" s="550" t="s">
        <v>51</v>
      </c>
      <c r="C809" s="502"/>
      <c r="D809" s="85"/>
      <c r="E809" s="85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122"/>
      <c r="I809" s="126">
        <f>IF(C813&gt;0,$K$2,C811)</f>
        <v>28</v>
      </c>
      <c r="J809" s="127" t="s">
        <v>68</v>
      </c>
      <c r="K809" s="128">
        <f>K805/$K$2*I809</f>
        <v>65000</v>
      </c>
      <c r="L809" s="12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2">IF($J$1="May",Y808,Y808)</f>
        <v>0</v>
      </c>
      <c r="V809" s="113"/>
      <c r="W809" s="117">
        <f t="shared" si="189"/>
        <v>0</v>
      </c>
      <c r="X809" s="113"/>
      <c r="Y809" s="117">
        <f t="shared" si="190"/>
        <v>0</v>
      </c>
      <c r="Z809" s="118"/>
      <c r="AA809" s="86"/>
      <c r="AB809" s="86"/>
      <c r="AC809" s="86"/>
    </row>
    <row r="810" spans="1:29" ht="20.100000000000001" customHeight="1" x14ac:dyDescent="0.25">
      <c r="A810" s="98"/>
      <c r="B810" s="130"/>
      <c r="C810" s="130"/>
      <c r="D810" s="85"/>
      <c r="E810" s="85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122"/>
      <c r="I810" s="146">
        <v>116</v>
      </c>
      <c r="J810" s="127" t="s">
        <v>70</v>
      </c>
      <c r="K810" s="125">
        <f>K805/$K$2/8*I810</f>
        <v>33660.71428571429</v>
      </c>
      <c r="L810" s="13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2"/>
        <v>0</v>
      </c>
      <c r="V810" s="113"/>
      <c r="W810" s="117">
        <f t="shared" si="189"/>
        <v>0</v>
      </c>
      <c r="X810" s="113"/>
      <c r="Y810" s="117">
        <f t="shared" si="190"/>
        <v>0</v>
      </c>
      <c r="Z810" s="118"/>
      <c r="AA810" s="86"/>
      <c r="AB810" s="86"/>
      <c r="AC810" s="86"/>
    </row>
    <row r="811" spans="1:29" ht="20.100000000000001" customHeight="1" x14ac:dyDescent="0.25">
      <c r="A811" s="98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0</v>
      </c>
      <c r="D811" s="85"/>
      <c r="E811" s="85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122"/>
      <c r="I811" s="532" t="s">
        <v>72</v>
      </c>
      <c r="J811" s="502"/>
      <c r="K811" s="125">
        <f>K809+K810</f>
        <v>98660.71428571429</v>
      </c>
      <c r="L811" s="13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2"/>
        <v>0</v>
      </c>
      <c r="V811" s="113"/>
      <c r="W811" s="117">
        <f t="shared" si="189"/>
        <v>0</v>
      </c>
      <c r="X811" s="113"/>
      <c r="Y811" s="117">
        <f t="shared" si="190"/>
        <v>0</v>
      </c>
      <c r="Z811" s="118"/>
      <c r="AA811" s="86"/>
      <c r="AB811" s="86"/>
      <c r="AC811" s="86"/>
    </row>
    <row r="812" spans="1:29" ht="20.100000000000001" customHeight="1" x14ac:dyDescent="0.25">
      <c r="A812" s="98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85"/>
      <c r="E812" s="85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122"/>
      <c r="I812" s="532" t="s">
        <v>74</v>
      </c>
      <c r="J812" s="502"/>
      <c r="K812" s="125">
        <f>G812</f>
        <v>0</v>
      </c>
      <c r="L812" s="131"/>
      <c r="M812" s="93"/>
      <c r="N812" s="110"/>
      <c r="O812" s="111" t="s">
        <v>75</v>
      </c>
      <c r="P812" s="111"/>
      <c r="Q812" s="111"/>
      <c r="R812" s="111">
        <v>0</v>
      </c>
      <c r="S812" s="92"/>
      <c r="T812" s="111" t="s">
        <v>75</v>
      </c>
      <c r="U812" s="117">
        <f>Y811</f>
        <v>0</v>
      </c>
      <c r="V812" s="113"/>
      <c r="W812" s="117">
        <f t="shared" si="189"/>
        <v>0</v>
      </c>
      <c r="X812" s="113"/>
      <c r="Y812" s="117">
        <f t="shared" si="190"/>
        <v>0</v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 t="str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/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33" t="s">
        <v>13</v>
      </c>
      <c r="J813" s="534"/>
      <c r="K813" s="431">
        <f>K811-K812</f>
        <v>98660.71428571429</v>
      </c>
      <c r="L813" s="413"/>
      <c r="M813" s="93"/>
      <c r="N813" s="110"/>
      <c r="O813" s="111" t="s">
        <v>78</v>
      </c>
      <c r="P813" s="111"/>
      <c r="Q813" s="111"/>
      <c r="R813" s="111">
        <v>0</v>
      </c>
      <c r="S813" s="92"/>
      <c r="T813" s="111" t="s">
        <v>78</v>
      </c>
      <c r="U813" s="117">
        <f>Y812</f>
        <v>0</v>
      </c>
      <c r="V813" s="113"/>
      <c r="W813" s="117">
        <f t="shared" si="189"/>
        <v>0</v>
      </c>
      <c r="X813" s="113"/>
      <c r="Y813" s="117">
        <f t="shared" si="190"/>
        <v>0</v>
      </c>
      <c r="Z813" s="118"/>
      <c r="AA813" s="93"/>
      <c r="AB813" s="93"/>
      <c r="AC813" s="93"/>
    </row>
    <row r="814" spans="1:29" ht="20.100000000000001" customHeight="1" x14ac:dyDescent="0.25">
      <c r="A814" s="98"/>
      <c r="B814" s="85"/>
      <c r="C814" s="85"/>
      <c r="D814" s="85"/>
      <c r="E814" s="85"/>
      <c r="F814" s="85"/>
      <c r="G814" s="85"/>
      <c r="H814" s="85"/>
      <c r="I814" s="551"/>
      <c r="J814" s="552"/>
      <c r="K814" s="87"/>
      <c r="L814" s="121"/>
      <c r="M814" s="93"/>
      <c r="N814" s="110"/>
      <c r="O814" s="111" t="s">
        <v>79</v>
      </c>
      <c r="P814" s="111"/>
      <c r="Q814" s="111"/>
      <c r="R814" s="111">
        <v>0</v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89"/>
        <v/>
      </c>
      <c r="X814" s="113"/>
      <c r="Y814" s="117" t="str">
        <f t="shared" si="190"/>
        <v/>
      </c>
      <c r="Z814" s="118"/>
      <c r="AA814" s="86"/>
      <c r="AB814" s="86"/>
      <c r="AC814" s="86"/>
    </row>
    <row r="815" spans="1:29" ht="20.100000000000001" customHeight="1" x14ac:dyDescent="0.3">
      <c r="A815" s="98"/>
      <c r="B815" s="83"/>
      <c r="C815" s="83"/>
      <c r="D815" s="83"/>
      <c r="E815" s="83"/>
      <c r="F815" s="83"/>
      <c r="G815" s="83"/>
      <c r="H815" s="83"/>
      <c r="I815" s="551"/>
      <c r="J815" s="552"/>
      <c r="K815" s="87"/>
      <c r="L815" s="121"/>
      <c r="M815" s="93"/>
      <c r="N815" s="110"/>
      <c r="O815" s="111" t="s">
        <v>80</v>
      </c>
      <c r="P815" s="111"/>
      <c r="Q815" s="111"/>
      <c r="R815" s="111" t="str">
        <f t="shared" ref="R815" si="193">IF(Q815="","",R814-Q815)</f>
        <v/>
      </c>
      <c r="S815" s="92"/>
      <c r="T815" s="111" t="s">
        <v>80</v>
      </c>
      <c r="U815" s="117"/>
      <c r="V815" s="113"/>
      <c r="W815" s="117">
        <f>V815+U815</f>
        <v>0</v>
      </c>
      <c r="X815" s="113"/>
      <c r="Y815" s="117">
        <f t="shared" si="190"/>
        <v>0</v>
      </c>
      <c r="Z815" s="118"/>
      <c r="AA815" s="86"/>
      <c r="AB815" s="86"/>
      <c r="AC815" s="86"/>
    </row>
    <row r="816" spans="1:29" ht="20.100000000000001" customHeight="1" x14ac:dyDescent="0.3">
      <c r="A816" s="98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121"/>
      <c r="M816" s="93"/>
      <c r="N816" s="110"/>
      <c r="O816" s="111" t="s">
        <v>81</v>
      </c>
      <c r="P816" s="111"/>
      <c r="Q816" s="111"/>
      <c r="R816" s="111">
        <v>0</v>
      </c>
      <c r="S816" s="92"/>
      <c r="T816" s="111" t="s">
        <v>81</v>
      </c>
      <c r="U816" s="117"/>
      <c r="V816" s="113"/>
      <c r="W816" s="117" t="str">
        <f t="shared" si="189"/>
        <v/>
      </c>
      <c r="X816" s="113"/>
      <c r="Y816" s="117" t="str">
        <f t="shared" si="190"/>
        <v/>
      </c>
      <c r="Z816" s="118"/>
      <c r="AA816" s="86"/>
      <c r="AB816" s="86"/>
      <c r="AC816" s="86"/>
    </row>
    <row r="817" spans="1:29" ht="20.100000000000001" customHeight="1" thickBot="1" x14ac:dyDescent="0.3">
      <c r="A817" s="132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34"/>
      <c r="M817" s="93"/>
      <c r="N817" s="148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51"/>
      <c r="AA817" s="86"/>
      <c r="AB817" s="86"/>
      <c r="AC817" s="86"/>
    </row>
    <row r="818" spans="1:29" ht="20.100000000000001" customHeight="1" thickBot="1" x14ac:dyDescent="0.25">
      <c r="A818" s="354"/>
      <c r="B818" s="354"/>
      <c r="C818" s="354"/>
      <c r="D818" s="354"/>
      <c r="E818" s="354"/>
      <c r="F818" s="354"/>
      <c r="G818" s="354"/>
      <c r="H818" s="354"/>
      <c r="I818" s="354"/>
      <c r="J818" s="354"/>
      <c r="K818" s="354"/>
      <c r="L818" s="354"/>
      <c r="M818" s="136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6"/>
      <c r="AB818" s="136"/>
      <c r="AC818" s="136"/>
    </row>
    <row r="819" spans="1:29" ht="20.100000000000001" customHeight="1" thickBot="1" x14ac:dyDescent="0.55000000000000004">
      <c r="A819" s="537" t="s">
        <v>50</v>
      </c>
      <c r="B819" s="538"/>
      <c r="C819" s="538"/>
      <c r="D819" s="538"/>
      <c r="E819" s="538"/>
      <c r="F819" s="538"/>
      <c r="G819" s="538"/>
      <c r="H819" s="538"/>
      <c r="I819" s="538"/>
      <c r="J819" s="538"/>
      <c r="K819" s="538"/>
      <c r="L819" s="539"/>
      <c r="M819" s="94"/>
      <c r="N819" s="95"/>
      <c r="O819" s="546" t="s">
        <v>51</v>
      </c>
      <c r="P819" s="547"/>
      <c r="Q819" s="547"/>
      <c r="R819" s="548"/>
      <c r="S819" s="96"/>
      <c r="T819" s="546" t="s">
        <v>52</v>
      </c>
      <c r="U819" s="547"/>
      <c r="V819" s="547"/>
      <c r="W819" s="547"/>
      <c r="X819" s="547"/>
      <c r="Y819" s="548"/>
      <c r="Z819" s="97"/>
      <c r="AA819" s="86"/>
      <c r="AB819" s="86"/>
      <c r="AC819" s="86"/>
    </row>
    <row r="820" spans="1:29" ht="20.100000000000001" customHeight="1" thickBot="1" x14ac:dyDescent="0.3">
      <c r="A820" s="437"/>
      <c r="B820" s="438"/>
      <c r="C820" s="540" t="s">
        <v>240</v>
      </c>
      <c r="D820" s="549"/>
      <c r="E820" s="549"/>
      <c r="F820" s="549"/>
      <c r="G820" s="438" t="str">
        <f>$J$1</f>
        <v>February</v>
      </c>
      <c r="H820" s="542">
        <f>$K$1</f>
        <v>2024</v>
      </c>
      <c r="I820" s="549"/>
      <c r="J820" s="438"/>
      <c r="K820" s="439"/>
      <c r="L820" s="440"/>
      <c r="M820" s="102"/>
      <c r="N820" s="103"/>
      <c r="O820" s="104" t="s">
        <v>53</v>
      </c>
      <c r="P820" s="104" t="s">
        <v>54</v>
      </c>
      <c r="Q820" s="104" t="s">
        <v>55</v>
      </c>
      <c r="R820" s="104" t="s">
        <v>56</v>
      </c>
      <c r="S820" s="105"/>
      <c r="T820" s="104" t="s">
        <v>53</v>
      </c>
      <c r="U820" s="104" t="s">
        <v>57</v>
      </c>
      <c r="V820" s="104" t="s">
        <v>9</v>
      </c>
      <c r="W820" s="104" t="s">
        <v>10</v>
      </c>
      <c r="X820" s="104" t="s">
        <v>11</v>
      </c>
      <c r="Y820" s="104" t="s">
        <v>58</v>
      </c>
      <c r="Z820" s="106"/>
      <c r="AA820" s="86"/>
      <c r="AB820" s="86"/>
      <c r="AC820" s="86"/>
    </row>
    <row r="821" spans="1:29" ht="20.100000000000001" customHeight="1" x14ac:dyDescent="0.25">
      <c r="A821" s="406"/>
      <c r="B821" s="354"/>
      <c r="C821" s="354"/>
      <c r="D821" s="407"/>
      <c r="E821" s="407"/>
      <c r="F821" s="407"/>
      <c r="G821" s="407"/>
      <c r="H821" s="407"/>
      <c r="I821" s="354"/>
      <c r="J821" s="408" t="s">
        <v>59</v>
      </c>
      <c r="K821" s="409">
        <v>30000</v>
      </c>
      <c r="L821" s="410"/>
      <c r="M821" s="93"/>
      <c r="N821" s="110"/>
      <c r="O821" s="111" t="s">
        <v>60</v>
      </c>
      <c r="P821" s="111">
        <v>30</v>
      </c>
      <c r="Q821" s="111">
        <v>1</v>
      </c>
      <c r="R821" s="111">
        <v>0</v>
      </c>
      <c r="S821" s="112"/>
      <c r="T821" s="111" t="s">
        <v>60</v>
      </c>
      <c r="U821" s="113"/>
      <c r="V821" s="113">
        <v>10000</v>
      </c>
      <c r="W821" s="113">
        <f>V821+U821</f>
        <v>10000</v>
      </c>
      <c r="X821" s="113">
        <v>2000</v>
      </c>
      <c r="Y821" s="113">
        <f>W821-X821</f>
        <v>8000</v>
      </c>
      <c r="Z821" s="106"/>
      <c r="AA821" s="86"/>
      <c r="AB821" s="86"/>
      <c r="AC821" s="86"/>
    </row>
    <row r="822" spans="1:29" ht="20.100000000000001" customHeight="1" thickBot="1" x14ac:dyDescent="0.3">
      <c r="A822" s="406"/>
      <c r="B822" s="354" t="s">
        <v>61</v>
      </c>
      <c r="C822" s="206" t="s">
        <v>226</v>
      </c>
      <c r="D822" s="354"/>
      <c r="E822" s="354"/>
      <c r="F822" s="354"/>
      <c r="G822" s="354"/>
      <c r="H822" s="412"/>
      <c r="I822" s="407"/>
      <c r="J822" s="354"/>
      <c r="K822" s="354"/>
      <c r="L822" s="413"/>
      <c r="M822" s="94"/>
      <c r="N822" s="116"/>
      <c r="O822" s="111" t="s">
        <v>62</v>
      </c>
      <c r="P822" s="111"/>
      <c r="Q822" s="111"/>
      <c r="R822" s="111">
        <v>0</v>
      </c>
      <c r="S822" s="92"/>
      <c r="T822" s="111" t="s">
        <v>62</v>
      </c>
      <c r="U822" s="117">
        <f>Y821</f>
        <v>8000</v>
      </c>
      <c r="V822" s="113"/>
      <c r="W822" s="117">
        <f t="shared" ref="W822:W832" si="194">IF(U822="","",U822+V822)</f>
        <v>8000</v>
      </c>
      <c r="X822" s="113">
        <v>2000</v>
      </c>
      <c r="Y822" s="117">
        <f t="shared" ref="Y822:Y832" si="195">IF(W822="","",W822-X822)</f>
        <v>6000</v>
      </c>
      <c r="Z822" s="118"/>
      <c r="AA822" s="86"/>
      <c r="AB822" s="86"/>
      <c r="AC822" s="86"/>
    </row>
    <row r="823" spans="1:29" ht="20.100000000000001" customHeight="1" thickBot="1" x14ac:dyDescent="0.3">
      <c r="A823" s="406"/>
      <c r="B823" s="414" t="s">
        <v>63</v>
      </c>
      <c r="C823" s="446">
        <v>45551</v>
      </c>
      <c r="D823" s="354"/>
      <c r="E823" s="354"/>
      <c r="F823" s="543" t="s">
        <v>52</v>
      </c>
      <c r="G823" s="544"/>
      <c r="H823" s="354"/>
      <c r="I823" s="543" t="s">
        <v>64</v>
      </c>
      <c r="J823" s="545"/>
      <c r="K823" s="544"/>
      <c r="L823" s="416"/>
      <c r="M823" s="93"/>
      <c r="N823" s="110"/>
      <c r="O823" s="111" t="s">
        <v>65</v>
      </c>
      <c r="P823" s="111"/>
      <c r="Q823" s="111"/>
      <c r="R823" s="111">
        <v>0</v>
      </c>
      <c r="S823" s="92"/>
      <c r="T823" s="111" t="s">
        <v>65</v>
      </c>
      <c r="U823" s="117"/>
      <c r="V823" s="113"/>
      <c r="W823" s="117" t="str">
        <f t="shared" si="194"/>
        <v/>
      </c>
      <c r="X823" s="113"/>
      <c r="Y823" s="117" t="str">
        <f t="shared" si="195"/>
        <v/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354"/>
      <c r="C824" s="354"/>
      <c r="D824" s="354"/>
      <c r="E824" s="354"/>
      <c r="F824" s="354"/>
      <c r="G824" s="354"/>
      <c r="H824" s="417"/>
      <c r="I824" s="354"/>
      <c r="J824" s="354"/>
      <c r="K824" s="354"/>
      <c r="L824" s="418"/>
      <c r="M824" s="93"/>
      <c r="N824" s="110"/>
      <c r="O824" s="111" t="s">
        <v>66</v>
      </c>
      <c r="P824" s="111"/>
      <c r="Q824" s="111"/>
      <c r="R824" s="111">
        <v>0</v>
      </c>
      <c r="S824" s="92"/>
      <c r="T824" s="111" t="s">
        <v>66</v>
      </c>
      <c r="U824" s="117" t="str">
        <f t="shared" ref="U824" si="196">IF($J$1="April",Y823,Y823)</f>
        <v/>
      </c>
      <c r="V824" s="113"/>
      <c r="W824" s="117" t="str">
        <f t="shared" si="194"/>
        <v/>
      </c>
      <c r="X824" s="113"/>
      <c r="Y824" s="117" t="str">
        <f t="shared" si="195"/>
        <v/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553" t="s">
        <v>51</v>
      </c>
      <c r="C825" s="502"/>
      <c r="D825" s="354"/>
      <c r="E825" s="354"/>
      <c r="F825" s="124" t="s">
        <v>67</v>
      </c>
      <c r="G825" s="125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>8000</v>
      </c>
      <c r="H825" s="417"/>
      <c r="I825" s="420">
        <f>IF(C829&gt;0,$K$2,C827)</f>
        <v>0</v>
      </c>
      <c r="J825" s="127" t="s">
        <v>68</v>
      </c>
      <c r="K825" s="128">
        <f>K821/$K$2*I825</f>
        <v>0</v>
      </c>
      <c r="L825" s="419"/>
      <c r="M825" s="93"/>
      <c r="N825" s="110"/>
      <c r="O825" s="111" t="s">
        <v>69</v>
      </c>
      <c r="P825" s="111"/>
      <c r="Q825" s="111"/>
      <c r="R825" s="111">
        <v>0</v>
      </c>
      <c r="S825" s="92"/>
      <c r="T825" s="111" t="s">
        <v>69</v>
      </c>
      <c r="U825" s="117" t="str">
        <f t="shared" ref="U825:U827" si="197">IF($J$1="May",Y824,Y824)</f>
        <v/>
      </c>
      <c r="V825" s="113"/>
      <c r="W825" s="117" t="str">
        <f t="shared" si="194"/>
        <v/>
      </c>
      <c r="X825" s="113"/>
      <c r="Y825" s="117" t="str">
        <f t="shared" si="195"/>
        <v/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30"/>
      <c r="C826" s="130"/>
      <c r="D826" s="354"/>
      <c r="E826" s="354"/>
      <c r="F826" s="124" t="s">
        <v>9</v>
      </c>
      <c r="G826" s="125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0</v>
      </c>
      <c r="H826" s="417"/>
      <c r="I826" s="447">
        <v>61</v>
      </c>
      <c r="J826" s="127" t="s">
        <v>70</v>
      </c>
      <c r="K826" s="125">
        <f>K821/$K$2/8*I826</f>
        <v>8169.642857142856</v>
      </c>
      <c r="L826" s="421"/>
      <c r="M826" s="93"/>
      <c r="N826" s="110"/>
      <c r="O826" s="111" t="s">
        <v>47</v>
      </c>
      <c r="P826" s="111"/>
      <c r="Q826" s="111"/>
      <c r="R826" s="111">
        <v>0</v>
      </c>
      <c r="S826" s="92"/>
      <c r="T826" s="111" t="s">
        <v>47</v>
      </c>
      <c r="U826" s="117" t="str">
        <f t="shared" si="197"/>
        <v/>
      </c>
      <c r="V826" s="113"/>
      <c r="W826" s="117" t="str">
        <f t="shared" si="194"/>
        <v/>
      </c>
      <c r="X826" s="113"/>
      <c r="Y826" s="117" t="str">
        <f t="shared" si="195"/>
        <v/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54</v>
      </c>
      <c r="C827" s="130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0</v>
      </c>
      <c r="D827" s="354"/>
      <c r="E827" s="354"/>
      <c r="F827" s="124" t="s">
        <v>71</v>
      </c>
      <c r="G827" s="125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>8000</v>
      </c>
      <c r="H827" s="417"/>
      <c r="I827" s="554" t="s">
        <v>72</v>
      </c>
      <c r="J827" s="502"/>
      <c r="K827" s="125">
        <f>K825+K826</f>
        <v>8169.642857142856</v>
      </c>
      <c r="L827" s="421"/>
      <c r="M827" s="93"/>
      <c r="N827" s="110"/>
      <c r="O827" s="111" t="s">
        <v>73</v>
      </c>
      <c r="P827" s="111"/>
      <c r="Q827" s="111"/>
      <c r="R827" s="111">
        <v>0</v>
      </c>
      <c r="S827" s="92"/>
      <c r="T827" s="111" t="s">
        <v>73</v>
      </c>
      <c r="U827" s="117" t="str">
        <f t="shared" si="197"/>
        <v/>
      </c>
      <c r="V827" s="113"/>
      <c r="W827" s="117" t="str">
        <f t="shared" si="194"/>
        <v/>
      </c>
      <c r="X827" s="113"/>
      <c r="Y827" s="117" t="str">
        <f t="shared" si="195"/>
        <v/>
      </c>
      <c r="Z827" s="118"/>
      <c r="AA827" s="86"/>
      <c r="AB827" s="86"/>
      <c r="AC827" s="86"/>
    </row>
    <row r="828" spans="1:29" ht="20.100000000000001" customHeight="1" x14ac:dyDescent="0.25">
      <c r="A828" s="406"/>
      <c r="B828" s="124" t="s">
        <v>55</v>
      </c>
      <c r="C828" s="130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0</v>
      </c>
      <c r="D828" s="354"/>
      <c r="E828" s="354"/>
      <c r="F828" s="124" t="s">
        <v>11</v>
      </c>
      <c r="G828" s="125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2000</v>
      </c>
      <c r="H828" s="417"/>
      <c r="I828" s="554" t="s">
        <v>74</v>
      </c>
      <c r="J828" s="502"/>
      <c r="K828" s="125">
        <f>G828</f>
        <v>2000</v>
      </c>
      <c r="L828" s="421"/>
      <c r="M828" s="93"/>
      <c r="N828" s="110"/>
      <c r="O828" s="111" t="s">
        <v>75</v>
      </c>
      <c r="P828" s="111"/>
      <c r="Q828" s="111"/>
      <c r="R828" s="111">
        <v>0</v>
      </c>
      <c r="S828" s="92"/>
      <c r="T828" s="111" t="s">
        <v>75</v>
      </c>
      <c r="U828" s="117" t="str">
        <f>Y827</f>
        <v/>
      </c>
      <c r="V828" s="113"/>
      <c r="W828" s="117" t="str">
        <f t="shared" si="194"/>
        <v/>
      </c>
      <c r="X828" s="113"/>
      <c r="Y828" s="117" t="str">
        <f t="shared" si="195"/>
        <v/>
      </c>
      <c r="Z828" s="118"/>
      <c r="AA828" s="86"/>
      <c r="AB828" s="86"/>
      <c r="AC828" s="86"/>
    </row>
    <row r="829" spans="1:29" ht="18.75" customHeight="1" x14ac:dyDescent="0.2">
      <c r="A829" s="406"/>
      <c r="B829" s="427" t="s">
        <v>76</v>
      </c>
      <c r="C829" s="425">
        <f>IF($J$1="January",R821,IF($J$1="February",R822,IF($J$1="March",R823,IF($J$1="April",R824,IF($J$1="May",R825,IF($J$1="June",R826,IF($J$1="July",R827,IF($J$1="August",R828,IF($J$1="August",R828,IF($J$1="September",R829,IF($J$1="October",R830,IF($J$1="November",R831,IF($J$1="December",R832)))))))))))))</f>
        <v>0</v>
      </c>
      <c r="D829" s="354"/>
      <c r="E829" s="354"/>
      <c r="F829" s="427" t="s">
        <v>58</v>
      </c>
      <c r="G829" s="428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>6000</v>
      </c>
      <c r="H829" s="354"/>
      <c r="I829" s="533" t="s">
        <v>13</v>
      </c>
      <c r="J829" s="534"/>
      <c r="K829" s="431">
        <f>K827-K828</f>
        <v>6169.642857142856</v>
      </c>
      <c r="L829" s="413"/>
      <c r="M829" s="93"/>
      <c r="N829" s="110"/>
      <c r="O829" s="111" t="s">
        <v>78</v>
      </c>
      <c r="P829" s="111"/>
      <c r="Q829" s="111"/>
      <c r="R829" s="111">
        <v>0</v>
      </c>
      <c r="S829" s="92"/>
      <c r="T829" s="111" t="s">
        <v>78</v>
      </c>
      <c r="U829" s="117" t="str">
        <f>Y828</f>
        <v/>
      </c>
      <c r="V829" s="113"/>
      <c r="W829" s="117" t="str">
        <f t="shared" si="194"/>
        <v/>
      </c>
      <c r="X829" s="113"/>
      <c r="Y829" s="117" t="str">
        <f t="shared" si="195"/>
        <v/>
      </c>
      <c r="Z829" s="118"/>
      <c r="AA829" s="93"/>
      <c r="AB829" s="93"/>
      <c r="AC829" s="93"/>
    </row>
    <row r="830" spans="1:29" ht="20.100000000000001" customHeight="1" x14ac:dyDescent="0.25">
      <c r="A830" s="406"/>
      <c r="B830" s="354"/>
      <c r="C830" s="354"/>
      <c r="D830" s="354"/>
      <c r="E830" s="354"/>
      <c r="F830" s="354"/>
      <c r="G830" s="354"/>
      <c r="H830" s="354"/>
      <c r="I830" s="535"/>
      <c r="J830" s="536"/>
      <c r="K830" s="409"/>
      <c r="L830" s="416"/>
      <c r="M830" s="93"/>
      <c r="N830" s="110"/>
      <c r="O830" s="111" t="s">
        <v>79</v>
      </c>
      <c r="P830" s="111"/>
      <c r="Q830" s="111"/>
      <c r="R830" s="111">
        <v>0</v>
      </c>
      <c r="S830" s="92"/>
      <c r="T830" s="111" t="s">
        <v>79</v>
      </c>
      <c r="U830" s="117" t="str">
        <f>Y829</f>
        <v/>
      </c>
      <c r="V830" s="113"/>
      <c r="W830" s="117" t="str">
        <f t="shared" si="194"/>
        <v/>
      </c>
      <c r="X830" s="113"/>
      <c r="Y830" s="117" t="str">
        <f t="shared" si="195"/>
        <v/>
      </c>
      <c r="Z830" s="118"/>
      <c r="AA830" s="86"/>
      <c r="AB830" s="86"/>
      <c r="AC830" s="86"/>
    </row>
    <row r="831" spans="1:29" ht="20.100000000000001" customHeight="1" x14ac:dyDescent="0.3">
      <c r="A831" s="406"/>
      <c r="B831" s="445"/>
      <c r="C831" s="445"/>
      <c r="D831" s="445"/>
      <c r="E831" s="445"/>
      <c r="F831" s="445"/>
      <c r="G831" s="445"/>
      <c r="H831" s="445"/>
      <c r="I831" s="535"/>
      <c r="J831" s="536"/>
      <c r="K831" s="409"/>
      <c r="L831" s="416"/>
      <c r="M831" s="93"/>
      <c r="N831" s="110"/>
      <c r="O831" s="111" t="s">
        <v>80</v>
      </c>
      <c r="P831" s="111"/>
      <c r="Q831" s="111"/>
      <c r="R831" s="111">
        <v>0</v>
      </c>
      <c r="S831" s="92"/>
      <c r="T831" s="111" t="s">
        <v>80</v>
      </c>
      <c r="U831" s="117">
        <v>0</v>
      </c>
      <c r="V831" s="113"/>
      <c r="W831" s="117">
        <f>V831+U831</f>
        <v>0</v>
      </c>
      <c r="X831" s="113"/>
      <c r="Y831" s="117">
        <f t="shared" si="195"/>
        <v>0</v>
      </c>
      <c r="Z831" s="118"/>
      <c r="AA831" s="86"/>
      <c r="AB831" s="86"/>
      <c r="AC831" s="86"/>
    </row>
    <row r="832" spans="1:29" ht="20.100000000000001" customHeight="1" thickBot="1" x14ac:dyDescent="0.35">
      <c r="A832" s="422"/>
      <c r="B832" s="448"/>
      <c r="C832" s="448"/>
      <c r="D832" s="448"/>
      <c r="E832" s="448"/>
      <c r="F832" s="448"/>
      <c r="G832" s="448"/>
      <c r="H832" s="448"/>
      <c r="I832" s="448"/>
      <c r="J832" s="448"/>
      <c r="K832" s="448"/>
      <c r="L832" s="424"/>
      <c r="M832" s="93"/>
      <c r="N832" s="110"/>
      <c r="O832" s="111" t="s">
        <v>81</v>
      </c>
      <c r="P832" s="111"/>
      <c r="Q832" s="111"/>
      <c r="R832" s="111">
        <v>0</v>
      </c>
      <c r="S832" s="92"/>
      <c r="T832" s="111" t="s">
        <v>81</v>
      </c>
      <c r="U832" s="117">
        <f>Y831</f>
        <v>0</v>
      </c>
      <c r="V832" s="113"/>
      <c r="W832" s="117">
        <f t="shared" si="194"/>
        <v>0</v>
      </c>
      <c r="X832" s="113"/>
      <c r="Y832" s="117">
        <f t="shared" si="195"/>
        <v>0</v>
      </c>
      <c r="Z832" s="118"/>
      <c r="AA832" s="86"/>
      <c r="AB832" s="86"/>
      <c r="AC832" s="86"/>
    </row>
    <row r="833" spans="1:29" ht="20.100000000000001" customHeight="1" thickBot="1" x14ac:dyDescent="0.25">
      <c r="A833" s="354"/>
      <c r="B833" s="354"/>
      <c r="C833" s="354"/>
      <c r="D833" s="354"/>
      <c r="E833" s="354"/>
      <c r="F833" s="354"/>
      <c r="G833" s="354"/>
      <c r="H833" s="354"/>
      <c r="I833" s="354"/>
      <c r="J833" s="354"/>
      <c r="K833" s="354"/>
      <c r="L833" s="354"/>
      <c r="M833" s="136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6"/>
      <c r="AB833" s="136"/>
      <c r="AC833" s="136"/>
    </row>
    <row r="834" spans="1:29" ht="20.100000000000001" customHeight="1" thickBot="1" x14ac:dyDescent="0.55000000000000004">
      <c r="A834" s="537" t="s">
        <v>50</v>
      </c>
      <c r="B834" s="538"/>
      <c r="C834" s="538"/>
      <c r="D834" s="538"/>
      <c r="E834" s="538"/>
      <c r="F834" s="538"/>
      <c r="G834" s="538"/>
      <c r="H834" s="538"/>
      <c r="I834" s="538"/>
      <c r="J834" s="538"/>
      <c r="K834" s="538"/>
      <c r="L834" s="539"/>
      <c r="M834" s="94"/>
      <c r="N834" s="95"/>
      <c r="O834" s="546" t="s">
        <v>51</v>
      </c>
      <c r="P834" s="547"/>
      <c r="Q834" s="547"/>
      <c r="R834" s="548"/>
      <c r="S834" s="96"/>
      <c r="T834" s="546" t="s">
        <v>52</v>
      </c>
      <c r="U834" s="547"/>
      <c r="V834" s="547"/>
      <c r="W834" s="547"/>
      <c r="X834" s="547"/>
      <c r="Y834" s="548"/>
      <c r="Z834" s="97"/>
      <c r="AA834" s="86"/>
      <c r="AB834" s="86"/>
      <c r="AC834" s="86"/>
    </row>
    <row r="835" spans="1:29" ht="20.100000000000001" customHeight="1" thickBot="1" x14ac:dyDescent="0.3">
      <c r="A835" s="437"/>
      <c r="B835" s="438"/>
      <c r="C835" s="540" t="s">
        <v>240</v>
      </c>
      <c r="D835" s="549"/>
      <c r="E835" s="549"/>
      <c r="F835" s="549"/>
      <c r="G835" s="438" t="str">
        <f>$J$1</f>
        <v>February</v>
      </c>
      <c r="H835" s="542">
        <f>$K$1</f>
        <v>2024</v>
      </c>
      <c r="I835" s="549"/>
      <c r="J835" s="438"/>
      <c r="K835" s="439"/>
      <c r="L835" s="440"/>
      <c r="M835" s="102"/>
      <c r="N835" s="103"/>
      <c r="O835" s="104" t="s">
        <v>53</v>
      </c>
      <c r="P835" s="104" t="s">
        <v>54</v>
      </c>
      <c r="Q835" s="104" t="s">
        <v>55</v>
      </c>
      <c r="R835" s="104" t="s">
        <v>56</v>
      </c>
      <c r="S835" s="105"/>
      <c r="T835" s="104" t="s">
        <v>53</v>
      </c>
      <c r="U835" s="104" t="s">
        <v>57</v>
      </c>
      <c r="V835" s="104" t="s">
        <v>9</v>
      </c>
      <c r="W835" s="104" t="s">
        <v>10</v>
      </c>
      <c r="X835" s="104" t="s">
        <v>11</v>
      </c>
      <c r="Y835" s="104" t="s">
        <v>58</v>
      </c>
      <c r="Z835" s="106"/>
      <c r="AA835" s="86"/>
      <c r="AB835" s="86"/>
      <c r="AC835" s="86"/>
    </row>
    <row r="836" spans="1:29" ht="20.100000000000001" customHeight="1" x14ac:dyDescent="0.25">
      <c r="A836" s="406"/>
      <c r="B836" s="354"/>
      <c r="C836" s="354"/>
      <c r="D836" s="407"/>
      <c r="E836" s="407"/>
      <c r="F836" s="407"/>
      <c r="G836" s="407"/>
      <c r="H836" s="407"/>
      <c r="I836" s="354"/>
      <c r="J836" s="408" t="s">
        <v>59</v>
      </c>
      <c r="K836" s="409">
        <v>40000</v>
      </c>
      <c r="L836" s="410"/>
      <c r="M836" s="93"/>
      <c r="N836" s="110"/>
      <c r="O836" s="111" t="s">
        <v>60</v>
      </c>
      <c r="P836" s="111">
        <v>31</v>
      </c>
      <c r="Q836" s="111">
        <v>0</v>
      </c>
      <c r="R836" s="111">
        <v>0</v>
      </c>
      <c r="S836" s="112"/>
      <c r="T836" s="111" t="s">
        <v>60</v>
      </c>
      <c r="U836" s="113"/>
      <c r="V836" s="113"/>
      <c r="W836" s="113">
        <f>V836+U836</f>
        <v>0</v>
      </c>
      <c r="X836" s="113"/>
      <c r="Y836" s="113">
        <f>W836-X836</f>
        <v>0</v>
      </c>
      <c r="Z836" s="106"/>
      <c r="AA836" s="86"/>
      <c r="AB836" s="86"/>
      <c r="AC836" s="86"/>
    </row>
    <row r="837" spans="1:29" ht="20.100000000000001" customHeight="1" thickBot="1" x14ac:dyDescent="0.3">
      <c r="A837" s="406"/>
      <c r="B837" s="354" t="s">
        <v>61</v>
      </c>
      <c r="C837" s="206" t="s">
        <v>195</v>
      </c>
      <c r="D837" s="354"/>
      <c r="E837" s="354"/>
      <c r="F837" s="354"/>
      <c r="G837" s="354"/>
      <c r="H837" s="412"/>
      <c r="I837" s="407"/>
      <c r="J837" s="354"/>
      <c r="K837" s="354"/>
      <c r="L837" s="413"/>
      <c r="M837" s="94"/>
      <c r="N837" s="116"/>
      <c r="O837" s="111" t="s">
        <v>62</v>
      </c>
      <c r="P837" s="111"/>
      <c r="Q837" s="111"/>
      <c r="R837" s="111">
        <v>0</v>
      </c>
      <c r="S837" s="92"/>
      <c r="T837" s="111" t="s">
        <v>62</v>
      </c>
      <c r="U837" s="117">
        <f>Y836</f>
        <v>0</v>
      </c>
      <c r="V837" s="113"/>
      <c r="W837" s="117">
        <f t="shared" ref="W837:W847" si="198">IF(U837="","",U837+V837)</f>
        <v>0</v>
      </c>
      <c r="X837" s="113"/>
      <c r="Y837" s="117">
        <f t="shared" ref="Y837:Y847" si="199">IF(W837="","",W837-X837)</f>
        <v>0</v>
      </c>
      <c r="Z837" s="118"/>
      <c r="AA837" s="86"/>
      <c r="AB837" s="86"/>
      <c r="AC837" s="86"/>
    </row>
    <row r="838" spans="1:29" ht="20.100000000000001" customHeight="1" thickBot="1" x14ac:dyDescent="0.3">
      <c r="A838" s="406"/>
      <c r="B838" s="414" t="s">
        <v>63</v>
      </c>
      <c r="C838" s="446">
        <v>45474</v>
      </c>
      <c r="D838" s="354"/>
      <c r="E838" s="354"/>
      <c r="F838" s="543" t="s">
        <v>52</v>
      </c>
      <c r="G838" s="544"/>
      <c r="H838" s="354"/>
      <c r="I838" s="543" t="s">
        <v>64</v>
      </c>
      <c r="J838" s="545"/>
      <c r="K838" s="544"/>
      <c r="L838" s="416"/>
      <c r="M838" s="93"/>
      <c r="N838" s="110"/>
      <c r="O838" s="111" t="s">
        <v>65</v>
      </c>
      <c r="P838" s="111"/>
      <c r="Q838" s="111"/>
      <c r="R838" s="111">
        <v>0</v>
      </c>
      <c r="S838" s="92"/>
      <c r="T838" s="111" t="s">
        <v>65</v>
      </c>
      <c r="U838" s="117">
        <f t="shared" ref="U838:U839" si="200">IF($J$1="April",Y837,Y837)</f>
        <v>0</v>
      </c>
      <c r="V838" s="113"/>
      <c r="W838" s="117">
        <f t="shared" si="198"/>
        <v>0</v>
      </c>
      <c r="X838" s="113"/>
      <c r="Y838" s="117">
        <f t="shared" si="199"/>
        <v>0</v>
      </c>
      <c r="Z838" s="118"/>
      <c r="AA838" s="86"/>
      <c r="AB838" s="86"/>
      <c r="AC838" s="86"/>
    </row>
    <row r="839" spans="1:29" ht="20.100000000000001" customHeight="1" x14ac:dyDescent="0.25">
      <c r="A839" s="406"/>
      <c r="B839" s="354"/>
      <c r="C839" s="354"/>
      <c r="D839" s="354"/>
      <c r="E839" s="354"/>
      <c r="F839" s="354"/>
      <c r="G839" s="354"/>
      <c r="H839" s="417"/>
      <c r="I839" s="354"/>
      <c r="J839" s="354"/>
      <c r="K839" s="354"/>
      <c r="L839" s="418"/>
      <c r="M839" s="93"/>
      <c r="N839" s="110"/>
      <c r="O839" s="111" t="s">
        <v>66</v>
      </c>
      <c r="P839" s="111"/>
      <c r="Q839" s="111"/>
      <c r="R839" s="111">
        <v>0</v>
      </c>
      <c r="S839" s="92"/>
      <c r="T839" s="111" t="s">
        <v>66</v>
      </c>
      <c r="U839" s="117">
        <f t="shared" si="200"/>
        <v>0</v>
      </c>
      <c r="V839" s="113"/>
      <c r="W839" s="117">
        <f t="shared" si="198"/>
        <v>0</v>
      </c>
      <c r="X839" s="113"/>
      <c r="Y839" s="117">
        <f t="shared" si="199"/>
        <v>0</v>
      </c>
      <c r="Z839" s="118"/>
      <c r="AA839" s="86"/>
      <c r="AB839" s="86"/>
      <c r="AC839" s="86"/>
    </row>
    <row r="840" spans="1:29" ht="20.100000000000001" customHeight="1" x14ac:dyDescent="0.25">
      <c r="A840" s="406"/>
      <c r="B840" s="553" t="s">
        <v>51</v>
      </c>
      <c r="C840" s="502"/>
      <c r="D840" s="354"/>
      <c r="E840" s="354"/>
      <c r="F840" s="124" t="s">
        <v>67</v>
      </c>
      <c r="G840" s="125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417"/>
      <c r="I840" s="420">
        <f>IF(C844&gt;0,$K$2,C842)</f>
        <v>0</v>
      </c>
      <c r="J840" s="127" t="s">
        <v>68</v>
      </c>
      <c r="K840" s="128">
        <f>K836/$K$2*I840</f>
        <v>0</v>
      </c>
      <c r="L840" s="419"/>
      <c r="M840" s="93"/>
      <c r="N840" s="110"/>
      <c r="O840" s="111" t="s">
        <v>69</v>
      </c>
      <c r="P840" s="111"/>
      <c r="Q840" s="111"/>
      <c r="R840" s="111">
        <v>0</v>
      </c>
      <c r="S840" s="92"/>
      <c r="T840" s="111" t="s">
        <v>69</v>
      </c>
      <c r="U840" s="117">
        <f t="shared" ref="U840:U842" si="201">IF($J$1="May",Y839,Y839)</f>
        <v>0</v>
      </c>
      <c r="V840" s="113"/>
      <c r="W840" s="117">
        <f t="shared" si="198"/>
        <v>0</v>
      </c>
      <c r="X840" s="113"/>
      <c r="Y840" s="117">
        <f t="shared" si="199"/>
        <v>0</v>
      </c>
      <c r="Z840" s="118"/>
      <c r="AA840" s="86"/>
      <c r="AB840" s="86"/>
      <c r="AC840" s="86"/>
    </row>
    <row r="841" spans="1:29" ht="20.100000000000001" customHeight="1" x14ac:dyDescent="0.25">
      <c r="A841" s="406"/>
      <c r="B841" s="130"/>
      <c r="C841" s="130"/>
      <c r="D841" s="354"/>
      <c r="E841" s="354"/>
      <c r="F841" s="124" t="s">
        <v>9</v>
      </c>
      <c r="G841" s="125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417"/>
      <c r="I841" s="447">
        <v>0</v>
      </c>
      <c r="J841" s="127" t="s">
        <v>70</v>
      </c>
      <c r="K841" s="125">
        <f>K836/$K$2/8*I841</f>
        <v>0</v>
      </c>
      <c r="L841" s="421"/>
      <c r="M841" s="93"/>
      <c r="N841" s="110"/>
      <c r="O841" s="111" t="s">
        <v>47</v>
      </c>
      <c r="P841" s="111"/>
      <c r="Q841" s="111"/>
      <c r="R841" s="111">
        <v>0</v>
      </c>
      <c r="S841" s="92"/>
      <c r="T841" s="111" t="s">
        <v>47</v>
      </c>
      <c r="U841" s="117">
        <f t="shared" si="201"/>
        <v>0</v>
      </c>
      <c r="V841" s="113"/>
      <c r="W841" s="117">
        <f t="shared" si="198"/>
        <v>0</v>
      </c>
      <c r="X841" s="113"/>
      <c r="Y841" s="117">
        <f t="shared" si="199"/>
        <v>0</v>
      </c>
      <c r="Z841" s="118"/>
      <c r="AA841" s="86"/>
      <c r="AB841" s="86"/>
      <c r="AC841" s="86"/>
    </row>
    <row r="842" spans="1:29" ht="20.100000000000001" customHeight="1" x14ac:dyDescent="0.25">
      <c r="A842" s="406"/>
      <c r="B842" s="124" t="s">
        <v>54</v>
      </c>
      <c r="C842" s="130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0</v>
      </c>
      <c r="D842" s="354"/>
      <c r="E842" s="354"/>
      <c r="F842" s="124" t="s">
        <v>71</v>
      </c>
      <c r="G842" s="125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0</v>
      </c>
      <c r="H842" s="417"/>
      <c r="I842" s="554" t="s">
        <v>72</v>
      </c>
      <c r="J842" s="502"/>
      <c r="K842" s="125">
        <f>K840+K841</f>
        <v>0</v>
      </c>
      <c r="L842" s="421"/>
      <c r="M842" s="93"/>
      <c r="N842" s="110"/>
      <c r="O842" s="111" t="s">
        <v>73</v>
      </c>
      <c r="P842" s="111"/>
      <c r="Q842" s="111"/>
      <c r="R842" s="111">
        <v>0</v>
      </c>
      <c r="S842" s="92"/>
      <c r="T842" s="111" t="s">
        <v>73</v>
      </c>
      <c r="U842" s="117">
        <f t="shared" si="201"/>
        <v>0</v>
      </c>
      <c r="V842" s="113"/>
      <c r="W842" s="117">
        <f t="shared" si="198"/>
        <v>0</v>
      </c>
      <c r="X842" s="113"/>
      <c r="Y842" s="117">
        <f t="shared" si="199"/>
        <v>0</v>
      </c>
      <c r="Z842" s="118"/>
      <c r="AA842" s="86"/>
      <c r="AB842" s="86"/>
      <c r="AC842" s="86"/>
    </row>
    <row r="843" spans="1:29" ht="20.100000000000001" customHeight="1" x14ac:dyDescent="0.25">
      <c r="A843" s="406"/>
      <c r="B843" s="124" t="s">
        <v>55</v>
      </c>
      <c r="C843" s="130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0</v>
      </c>
      <c r="D843" s="354"/>
      <c r="E843" s="354"/>
      <c r="F843" s="124" t="s">
        <v>11</v>
      </c>
      <c r="G843" s="125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0</v>
      </c>
      <c r="H843" s="417"/>
      <c r="I843" s="554" t="s">
        <v>74</v>
      </c>
      <c r="J843" s="502"/>
      <c r="K843" s="125">
        <f>G843</f>
        <v>0</v>
      </c>
      <c r="L843" s="421"/>
      <c r="M843" s="93"/>
      <c r="N843" s="110"/>
      <c r="O843" s="111" t="s">
        <v>75</v>
      </c>
      <c r="P843" s="111"/>
      <c r="Q843" s="111"/>
      <c r="R843" s="111">
        <v>0</v>
      </c>
      <c r="S843" s="92"/>
      <c r="T843" s="111" t="s">
        <v>75</v>
      </c>
      <c r="U843" s="117" t="str">
        <f t="shared" ref="U843:U844" si="202">IF($J$1="September",Y842,"")</f>
        <v/>
      </c>
      <c r="V843" s="113"/>
      <c r="W843" s="117" t="str">
        <f t="shared" si="198"/>
        <v/>
      </c>
      <c r="X843" s="113"/>
      <c r="Y843" s="117" t="str">
        <f t="shared" si="199"/>
        <v/>
      </c>
      <c r="Z843" s="118"/>
      <c r="AA843" s="86"/>
      <c r="AB843" s="86"/>
      <c r="AC843" s="86"/>
    </row>
    <row r="844" spans="1:29" ht="18.75" customHeight="1" x14ac:dyDescent="0.2">
      <c r="A844" s="406"/>
      <c r="B844" s="427" t="s">
        <v>76</v>
      </c>
      <c r="C844" s="42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0</v>
      </c>
      <c r="D844" s="354"/>
      <c r="E844" s="354"/>
      <c r="F844" s="427" t="s">
        <v>58</v>
      </c>
      <c r="G844" s="42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0</v>
      </c>
      <c r="H844" s="354"/>
      <c r="I844" s="533" t="s">
        <v>13</v>
      </c>
      <c r="J844" s="534"/>
      <c r="K844" s="431">
        <f>K842-K843</f>
        <v>0</v>
      </c>
      <c r="L844" s="413"/>
      <c r="M844" s="93"/>
      <c r="N844" s="110"/>
      <c r="O844" s="111" t="s">
        <v>78</v>
      </c>
      <c r="P844" s="111"/>
      <c r="Q844" s="111"/>
      <c r="R844" s="111">
        <v>0</v>
      </c>
      <c r="S844" s="92"/>
      <c r="T844" s="111" t="s">
        <v>78</v>
      </c>
      <c r="U844" s="117" t="str">
        <f t="shared" si="202"/>
        <v/>
      </c>
      <c r="V844" s="113"/>
      <c r="W844" s="117" t="str">
        <f t="shared" si="198"/>
        <v/>
      </c>
      <c r="X844" s="113"/>
      <c r="Y844" s="117" t="str">
        <f t="shared" si="199"/>
        <v/>
      </c>
      <c r="Z844" s="118"/>
      <c r="AA844" s="93"/>
      <c r="AB844" s="93"/>
      <c r="AC844" s="93"/>
    </row>
    <row r="845" spans="1:29" ht="20.100000000000001" customHeight="1" x14ac:dyDescent="0.25">
      <c r="A845" s="406"/>
      <c r="B845" s="354"/>
      <c r="C845" s="354"/>
      <c r="D845" s="354"/>
      <c r="E845" s="354"/>
      <c r="F845" s="354"/>
      <c r="G845" s="354"/>
      <c r="H845" s="354"/>
      <c r="I845" s="535"/>
      <c r="J845" s="536"/>
      <c r="K845" s="409"/>
      <c r="L845" s="416"/>
      <c r="M845" s="93"/>
      <c r="N845" s="110"/>
      <c r="O845" s="111" t="s">
        <v>79</v>
      </c>
      <c r="P845" s="111"/>
      <c r="Q845" s="111"/>
      <c r="R845" s="111">
        <v>0</v>
      </c>
      <c r="S845" s="92"/>
      <c r="T845" s="111" t="s">
        <v>79</v>
      </c>
      <c r="U845" s="117" t="str">
        <f>IF($J$1="October",Y844,"")</f>
        <v/>
      </c>
      <c r="V845" s="113"/>
      <c r="W845" s="117" t="str">
        <f t="shared" si="198"/>
        <v/>
      </c>
      <c r="X845" s="113"/>
      <c r="Y845" s="117" t="str">
        <f t="shared" si="199"/>
        <v/>
      </c>
      <c r="Z845" s="118"/>
      <c r="AA845" s="86"/>
      <c r="AB845" s="86"/>
      <c r="AC845" s="86"/>
    </row>
    <row r="846" spans="1:29" ht="20.100000000000001" customHeight="1" x14ac:dyDescent="0.3">
      <c r="A846" s="406"/>
      <c r="B846" s="445"/>
      <c r="C846" s="445"/>
      <c r="D846" s="445"/>
      <c r="E846" s="445"/>
      <c r="F846" s="445"/>
      <c r="G846" s="445"/>
      <c r="H846" s="445"/>
      <c r="I846" s="535"/>
      <c r="J846" s="536"/>
      <c r="K846" s="409"/>
      <c r="L846" s="416"/>
      <c r="M846" s="93"/>
      <c r="N846" s="110"/>
      <c r="O846" s="111" t="s">
        <v>80</v>
      </c>
      <c r="P846" s="111"/>
      <c r="Q846" s="111"/>
      <c r="R846" s="111">
        <v>0</v>
      </c>
      <c r="S846" s="92"/>
      <c r="T846" s="111" t="s">
        <v>80</v>
      </c>
      <c r="U846" s="117" t="str">
        <f>IF($J$1="November",Y845,"")</f>
        <v/>
      </c>
      <c r="V846" s="113"/>
      <c r="W846" s="117" t="str">
        <f t="shared" si="198"/>
        <v/>
      </c>
      <c r="X846" s="113"/>
      <c r="Y846" s="117" t="str">
        <f t="shared" si="199"/>
        <v/>
      </c>
      <c r="Z846" s="118"/>
      <c r="AA846" s="86"/>
      <c r="AB846" s="86"/>
      <c r="AC846" s="86"/>
    </row>
    <row r="847" spans="1:29" ht="20.100000000000001" customHeight="1" thickBot="1" x14ac:dyDescent="0.35">
      <c r="A847" s="422"/>
      <c r="B847" s="448"/>
      <c r="C847" s="448"/>
      <c r="D847" s="448"/>
      <c r="E847" s="448"/>
      <c r="F847" s="448"/>
      <c r="G847" s="448"/>
      <c r="H847" s="448"/>
      <c r="I847" s="448"/>
      <c r="J847" s="448"/>
      <c r="K847" s="448"/>
      <c r="L847" s="424"/>
      <c r="M847" s="93"/>
      <c r="N847" s="110"/>
      <c r="O847" s="111" t="s">
        <v>81</v>
      </c>
      <c r="P847" s="111"/>
      <c r="Q847" s="111"/>
      <c r="R847" s="111">
        <v>0</v>
      </c>
      <c r="S847" s="92"/>
      <c r="T847" s="111" t="s">
        <v>81</v>
      </c>
      <c r="U847" s="117" t="str">
        <f>IF($J$1="Dec",Y846,"")</f>
        <v/>
      </c>
      <c r="V847" s="113"/>
      <c r="W847" s="117" t="str">
        <f t="shared" si="198"/>
        <v/>
      </c>
      <c r="X847" s="113"/>
      <c r="Y847" s="117" t="str">
        <f t="shared" si="199"/>
        <v/>
      </c>
      <c r="Z847" s="118"/>
      <c r="AA847" s="86"/>
      <c r="AB847" s="86"/>
      <c r="AC847" s="86"/>
    </row>
    <row r="848" spans="1:29" ht="20.100000000000001" customHeight="1" thickBot="1" x14ac:dyDescent="0.25">
      <c r="A848" s="354"/>
      <c r="B848" s="354"/>
      <c r="C848" s="354"/>
      <c r="D848" s="354"/>
      <c r="E848" s="354"/>
      <c r="F848" s="354"/>
      <c r="G848" s="354"/>
      <c r="H848" s="354"/>
      <c r="I848" s="354"/>
      <c r="J848" s="354"/>
      <c r="K848" s="354"/>
      <c r="L848" s="354"/>
      <c r="M848" s="136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6"/>
      <c r="AB848" s="136"/>
      <c r="AC848" s="136"/>
    </row>
    <row r="849" spans="1:29" ht="20.100000000000001" customHeight="1" thickBot="1" x14ac:dyDescent="0.55000000000000004">
      <c r="A849" s="537" t="s">
        <v>50</v>
      </c>
      <c r="B849" s="538"/>
      <c r="C849" s="538"/>
      <c r="D849" s="538"/>
      <c r="E849" s="538"/>
      <c r="F849" s="538"/>
      <c r="G849" s="538"/>
      <c r="H849" s="538"/>
      <c r="I849" s="538"/>
      <c r="J849" s="538"/>
      <c r="K849" s="538"/>
      <c r="L849" s="539"/>
      <c r="M849" s="94"/>
      <c r="N849" s="95"/>
      <c r="O849" s="546" t="s">
        <v>51</v>
      </c>
      <c r="P849" s="547"/>
      <c r="Q849" s="547"/>
      <c r="R849" s="548"/>
      <c r="S849" s="96"/>
      <c r="T849" s="546" t="s">
        <v>52</v>
      </c>
      <c r="U849" s="547"/>
      <c r="V849" s="547"/>
      <c r="W849" s="547"/>
      <c r="X849" s="547"/>
      <c r="Y849" s="548"/>
      <c r="Z849" s="97"/>
      <c r="AA849" s="86"/>
      <c r="AB849" s="86"/>
      <c r="AC849" s="86"/>
    </row>
    <row r="850" spans="1:29" ht="20.100000000000001" customHeight="1" thickBot="1" x14ac:dyDescent="0.3">
      <c r="A850" s="437"/>
      <c r="B850" s="438"/>
      <c r="C850" s="540" t="s">
        <v>240</v>
      </c>
      <c r="D850" s="549"/>
      <c r="E850" s="549"/>
      <c r="F850" s="549"/>
      <c r="G850" s="438" t="str">
        <f>$J$1</f>
        <v>February</v>
      </c>
      <c r="H850" s="542">
        <f>$K$1</f>
        <v>2024</v>
      </c>
      <c r="I850" s="549"/>
      <c r="J850" s="438"/>
      <c r="K850" s="439"/>
      <c r="L850" s="440"/>
      <c r="M850" s="102"/>
      <c r="N850" s="103"/>
      <c r="O850" s="104" t="s">
        <v>53</v>
      </c>
      <c r="P850" s="104" t="s">
        <v>54</v>
      </c>
      <c r="Q850" s="104" t="s">
        <v>55</v>
      </c>
      <c r="R850" s="104" t="s">
        <v>56</v>
      </c>
      <c r="S850" s="105"/>
      <c r="T850" s="104" t="s">
        <v>53</v>
      </c>
      <c r="U850" s="104" t="s">
        <v>57</v>
      </c>
      <c r="V850" s="104" t="s">
        <v>9</v>
      </c>
      <c r="W850" s="104" t="s">
        <v>10</v>
      </c>
      <c r="X850" s="104" t="s">
        <v>11</v>
      </c>
      <c r="Y850" s="104" t="s">
        <v>58</v>
      </c>
      <c r="Z850" s="106"/>
      <c r="AA850" s="86"/>
      <c r="AB850" s="86"/>
      <c r="AC850" s="86"/>
    </row>
    <row r="851" spans="1:29" ht="20.100000000000001" customHeight="1" x14ac:dyDescent="0.25">
      <c r="A851" s="406"/>
      <c r="B851" s="354"/>
      <c r="C851" s="354"/>
      <c r="D851" s="407"/>
      <c r="E851" s="407"/>
      <c r="F851" s="407"/>
      <c r="G851" s="407"/>
      <c r="H851" s="407"/>
      <c r="I851" s="354"/>
      <c r="J851" s="408" t="s">
        <v>59</v>
      </c>
      <c r="K851" s="409"/>
      <c r="L851" s="410"/>
      <c r="M851" s="93"/>
      <c r="N851" s="110"/>
      <c r="O851" s="111" t="s">
        <v>60</v>
      </c>
      <c r="P851" s="111"/>
      <c r="Q851" s="111"/>
      <c r="R851" s="111"/>
      <c r="S851" s="112"/>
      <c r="T851" s="111" t="s">
        <v>60</v>
      </c>
      <c r="U851" s="113"/>
      <c r="V851" s="113"/>
      <c r="W851" s="113">
        <f>V851+U851</f>
        <v>0</v>
      </c>
      <c r="X851" s="113"/>
      <c r="Y851" s="113">
        <f>W851-X851</f>
        <v>0</v>
      </c>
      <c r="Z851" s="106"/>
      <c r="AA851" s="86"/>
      <c r="AB851" s="86"/>
      <c r="AC851" s="86"/>
    </row>
    <row r="852" spans="1:29" ht="20.100000000000001" customHeight="1" thickBot="1" x14ac:dyDescent="0.3">
      <c r="A852" s="406"/>
      <c r="B852" s="354" t="s">
        <v>61</v>
      </c>
      <c r="C852" s="411" t="s">
        <v>269</v>
      </c>
      <c r="D852" s="354"/>
      <c r="E852" s="354"/>
      <c r="F852" s="354"/>
      <c r="G852" s="354"/>
      <c r="H852" s="412"/>
      <c r="I852" s="407"/>
      <c r="J852" s="354"/>
      <c r="K852" s="354"/>
      <c r="L852" s="413"/>
      <c r="M852" s="94"/>
      <c r="N852" s="116"/>
      <c r="O852" s="111" t="s">
        <v>62</v>
      </c>
      <c r="P852" s="111"/>
      <c r="Q852" s="111"/>
      <c r="R852" s="111" t="str">
        <f t="shared" ref="R852:R853" si="203">IF(Q852="","",R851-Q852)</f>
        <v/>
      </c>
      <c r="S852" s="92"/>
      <c r="T852" s="111" t="s">
        <v>62</v>
      </c>
      <c r="U852" s="117">
        <f>Y851</f>
        <v>0</v>
      </c>
      <c r="V852" s="113"/>
      <c r="W852" s="117">
        <f t="shared" ref="W852:W862" si="204">IF(U852="","",U852+V852)</f>
        <v>0</v>
      </c>
      <c r="X852" s="113"/>
      <c r="Y852" s="117">
        <f t="shared" ref="Y852:Y862" si="205">IF(W852="","",W852-X852)</f>
        <v>0</v>
      </c>
      <c r="Z852" s="118"/>
      <c r="AA852" s="86"/>
      <c r="AB852" s="86"/>
      <c r="AC852" s="86"/>
    </row>
    <row r="853" spans="1:29" ht="20.100000000000001" customHeight="1" thickBot="1" x14ac:dyDescent="0.3">
      <c r="A853" s="406"/>
      <c r="B853" s="414" t="s">
        <v>63</v>
      </c>
      <c r="C853" s="446"/>
      <c r="D853" s="354"/>
      <c r="E853" s="354"/>
      <c r="F853" s="543" t="s">
        <v>52</v>
      </c>
      <c r="G853" s="544"/>
      <c r="H853" s="354"/>
      <c r="I853" s="543" t="s">
        <v>64</v>
      </c>
      <c r="J853" s="545"/>
      <c r="K853" s="544"/>
      <c r="L853" s="416"/>
      <c r="M853" s="93"/>
      <c r="N853" s="110"/>
      <c r="O853" s="111" t="s">
        <v>65</v>
      </c>
      <c r="P853" s="111"/>
      <c r="Q853" s="111"/>
      <c r="R853" s="111" t="str">
        <f t="shared" si="203"/>
        <v/>
      </c>
      <c r="S853" s="92"/>
      <c r="T853" s="111" t="s">
        <v>65</v>
      </c>
      <c r="U853" s="117">
        <f t="shared" ref="U853:U854" si="206">IF($J$1="April",Y852,Y852)</f>
        <v>0</v>
      </c>
      <c r="V853" s="113"/>
      <c r="W853" s="117">
        <f t="shared" si="204"/>
        <v>0</v>
      </c>
      <c r="X853" s="113"/>
      <c r="Y853" s="117">
        <f t="shared" si="205"/>
        <v>0</v>
      </c>
      <c r="Z853" s="118"/>
      <c r="AA853" s="86"/>
      <c r="AB853" s="86"/>
      <c r="AC853" s="86"/>
    </row>
    <row r="854" spans="1:29" ht="20.100000000000001" customHeight="1" x14ac:dyDescent="0.25">
      <c r="A854" s="406"/>
      <c r="B854" s="354"/>
      <c r="C854" s="354"/>
      <c r="D854" s="354"/>
      <c r="E854" s="354"/>
      <c r="F854" s="354"/>
      <c r="G854" s="354"/>
      <c r="H854" s="417"/>
      <c r="I854" s="354"/>
      <c r="J854" s="354"/>
      <c r="K854" s="354"/>
      <c r="L854" s="418"/>
      <c r="M854" s="93"/>
      <c r="N854" s="110"/>
      <c r="O854" s="111" t="s">
        <v>66</v>
      </c>
      <c r="P854" s="111"/>
      <c r="Q854" s="111"/>
      <c r="R854" s="111">
        <v>0</v>
      </c>
      <c r="S854" s="92"/>
      <c r="T854" s="111" t="s">
        <v>66</v>
      </c>
      <c r="U854" s="117">
        <f t="shared" si="206"/>
        <v>0</v>
      </c>
      <c r="V854" s="113"/>
      <c r="W854" s="117">
        <f t="shared" si="204"/>
        <v>0</v>
      </c>
      <c r="X854" s="113"/>
      <c r="Y854" s="117">
        <f t="shared" si="205"/>
        <v>0</v>
      </c>
      <c r="Z854" s="118"/>
      <c r="AA854" s="86"/>
      <c r="AB854" s="86"/>
      <c r="AC854" s="86"/>
    </row>
    <row r="855" spans="1:29" ht="20.100000000000001" customHeight="1" x14ac:dyDescent="0.25">
      <c r="A855" s="406"/>
      <c r="B855" s="553" t="s">
        <v>51</v>
      </c>
      <c r="C855" s="502"/>
      <c r="D855" s="354"/>
      <c r="E855" s="354"/>
      <c r="F855" s="124" t="s">
        <v>67</v>
      </c>
      <c r="G855" s="125">
        <f>IF($J$1="January",U851,IF($J$1="February",U852,IF($J$1="March",U853,IF($J$1="April",U854,IF($J$1="May",U855,IF($J$1="June",U856,IF($J$1="July",U857,IF($J$1="August",U858,IF($J$1="August",U858,IF($J$1="September",U859,IF($J$1="October",U860,IF($J$1="November",U861,IF($J$1="December",U862)))))))))))))</f>
        <v>0</v>
      </c>
      <c r="H855" s="417"/>
      <c r="I855" s="420">
        <f>IF(C859&gt;0,$K$2,C857)</f>
        <v>28</v>
      </c>
      <c r="J855" s="127" t="s">
        <v>68</v>
      </c>
      <c r="K855" s="128">
        <f>K851/$K$2*I855</f>
        <v>0</v>
      </c>
      <c r="L855" s="419"/>
      <c r="M855" s="93"/>
      <c r="N855" s="110"/>
      <c r="O855" s="111" t="s">
        <v>69</v>
      </c>
      <c r="P855" s="111"/>
      <c r="Q855" s="111"/>
      <c r="R855" s="111">
        <v>0</v>
      </c>
      <c r="S855" s="92"/>
      <c r="T855" s="111" t="s">
        <v>69</v>
      </c>
      <c r="U855" s="117">
        <f t="shared" ref="U855:U857" si="207">IF($J$1="May",Y854,Y854)</f>
        <v>0</v>
      </c>
      <c r="V855" s="113"/>
      <c r="W855" s="117">
        <f t="shared" si="204"/>
        <v>0</v>
      </c>
      <c r="X855" s="113"/>
      <c r="Y855" s="117">
        <f t="shared" si="205"/>
        <v>0</v>
      </c>
      <c r="Z855" s="118"/>
      <c r="AA855" s="86"/>
      <c r="AB855" s="86"/>
      <c r="AC855" s="86"/>
    </row>
    <row r="856" spans="1:29" ht="20.100000000000001" customHeight="1" x14ac:dyDescent="0.25">
      <c r="A856" s="406"/>
      <c r="B856" s="130"/>
      <c r="C856" s="130"/>
      <c r="D856" s="354"/>
      <c r="E856" s="354"/>
      <c r="F856" s="124" t="s">
        <v>9</v>
      </c>
      <c r="G856" s="125">
        <f>IF($J$1="January",V851,IF($J$1="February",V852,IF($J$1="March",V853,IF($J$1="April",V854,IF($J$1="May",V855,IF($J$1="June",V856,IF($J$1="July",V857,IF($J$1="August",V858,IF($J$1="August",V858,IF($J$1="September",V859,IF($J$1="October",V860,IF($J$1="November",V861,IF($J$1="December",V862)))))))))))))</f>
        <v>0</v>
      </c>
      <c r="H856" s="417"/>
      <c r="I856" s="447">
        <v>0</v>
      </c>
      <c r="J856" s="127" t="s">
        <v>70</v>
      </c>
      <c r="K856" s="125">
        <f>K851/$K$2/8*I856</f>
        <v>0</v>
      </c>
      <c r="L856" s="421"/>
      <c r="M856" s="93"/>
      <c r="N856" s="110"/>
      <c r="O856" s="111" t="s">
        <v>47</v>
      </c>
      <c r="P856" s="111"/>
      <c r="Q856" s="111"/>
      <c r="R856" s="111">
        <v>0</v>
      </c>
      <c r="S856" s="92"/>
      <c r="T856" s="111" t="s">
        <v>47</v>
      </c>
      <c r="U856" s="117">
        <f t="shared" si="207"/>
        <v>0</v>
      </c>
      <c r="V856" s="113"/>
      <c r="W856" s="117">
        <f t="shared" si="204"/>
        <v>0</v>
      </c>
      <c r="X856" s="113"/>
      <c r="Y856" s="117">
        <f t="shared" si="205"/>
        <v>0</v>
      </c>
      <c r="Z856" s="118"/>
      <c r="AA856" s="86"/>
      <c r="AB856" s="86"/>
      <c r="AC856" s="86"/>
    </row>
    <row r="857" spans="1:29" ht="20.100000000000001" customHeight="1" x14ac:dyDescent="0.25">
      <c r="A857" s="406"/>
      <c r="B857" s="124" t="s">
        <v>54</v>
      </c>
      <c r="C857" s="130">
        <f>IF($J$1="January",P851,IF($J$1="February",P852,IF($J$1="March",P853,IF($J$1="April",P854,IF($J$1="May",P855,IF($J$1="June",P856,IF($J$1="July",P857,IF($J$1="August",P858,IF($J$1="August",P858,IF($J$1="September",P859,IF($J$1="October",P860,IF($J$1="November",P861,IF($J$1="December",P862)))))))))))))</f>
        <v>0</v>
      </c>
      <c r="D857" s="354"/>
      <c r="E857" s="354"/>
      <c r="F857" s="124" t="s">
        <v>71</v>
      </c>
      <c r="G857" s="125">
        <f>IF($J$1="January",W851,IF($J$1="February",W852,IF($J$1="March",W853,IF($J$1="April",W854,IF($J$1="May",W855,IF($J$1="June",W856,IF($J$1="July",W857,IF($J$1="August",W858,IF($J$1="August",W858,IF($J$1="September",W859,IF($J$1="October",W860,IF($J$1="November",W861,IF($J$1="December",W862)))))))))))))</f>
        <v>0</v>
      </c>
      <c r="H857" s="417"/>
      <c r="I857" s="554" t="s">
        <v>72</v>
      </c>
      <c r="J857" s="502"/>
      <c r="K857" s="125">
        <f>K855+K856</f>
        <v>0</v>
      </c>
      <c r="L857" s="421"/>
      <c r="M857" s="93"/>
      <c r="N857" s="110"/>
      <c r="O857" s="111" t="s">
        <v>73</v>
      </c>
      <c r="P857" s="111"/>
      <c r="Q857" s="111"/>
      <c r="R857" s="111">
        <v>0</v>
      </c>
      <c r="S857" s="92"/>
      <c r="T857" s="111" t="s">
        <v>73</v>
      </c>
      <c r="U857" s="117">
        <f t="shared" si="207"/>
        <v>0</v>
      </c>
      <c r="V857" s="113"/>
      <c r="W857" s="117">
        <f t="shared" si="204"/>
        <v>0</v>
      </c>
      <c r="X857" s="113"/>
      <c r="Y857" s="117">
        <f t="shared" si="205"/>
        <v>0</v>
      </c>
      <c r="Z857" s="118"/>
      <c r="AA857" s="86"/>
      <c r="AB857" s="86"/>
      <c r="AC857" s="86"/>
    </row>
    <row r="858" spans="1:29" ht="20.100000000000001" customHeight="1" x14ac:dyDescent="0.25">
      <c r="A858" s="406"/>
      <c r="B858" s="124" t="s">
        <v>55</v>
      </c>
      <c r="C858" s="130">
        <f>IF($J$1="January",Q851,IF($J$1="February",Q852,IF($J$1="March",Q853,IF($J$1="April",Q854,IF($J$1="May",Q855,IF($J$1="June",Q856,IF($J$1="July",Q857,IF($J$1="August",Q858,IF($J$1="August",Q858,IF($J$1="September",Q859,IF($J$1="October",Q860,IF($J$1="November",Q861,IF($J$1="December",Q862)))))))))))))</f>
        <v>0</v>
      </c>
      <c r="D858" s="354"/>
      <c r="E858" s="354"/>
      <c r="F858" s="124" t="s">
        <v>11</v>
      </c>
      <c r="G858" s="125">
        <f>IF($J$1="January",X851,IF($J$1="February",X852,IF($J$1="March",X853,IF($J$1="April",X854,IF($J$1="May",X855,IF($J$1="June",X856,IF($J$1="July",X857,IF($J$1="August",X858,IF($J$1="August",X858,IF($J$1="September",X859,IF($J$1="October",X860,IF($J$1="November",X861,IF($J$1="December",X862)))))))))))))</f>
        <v>0</v>
      </c>
      <c r="H858" s="417"/>
      <c r="I858" s="554" t="s">
        <v>74</v>
      </c>
      <c r="J858" s="502"/>
      <c r="K858" s="125">
        <f>G858</f>
        <v>0</v>
      </c>
      <c r="L858" s="421"/>
      <c r="M858" s="93"/>
      <c r="N858" s="110"/>
      <c r="O858" s="111" t="s">
        <v>75</v>
      </c>
      <c r="P858" s="111"/>
      <c r="Q858" s="111"/>
      <c r="R858" s="111" t="str">
        <f t="shared" ref="R858:R862" si="208">IF(Q858="","",R857-Q858)</f>
        <v/>
      </c>
      <c r="S858" s="92"/>
      <c r="T858" s="111" t="s">
        <v>75</v>
      </c>
      <c r="U858" s="117" t="str">
        <f t="shared" ref="U858:U859" si="209">IF($J$1="September",Y857,"")</f>
        <v/>
      </c>
      <c r="V858" s="113"/>
      <c r="W858" s="117" t="str">
        <f t="shared" si="204"/>
        <v/>
      </c>
      <c r="X858" s="113"/>
      <c r="Y858" s="117" t="str">
        <f t="shared" si="205"/>
        <v/>
      </c>
      <c r="Z858" s="118"/>
      <c r="AA858" s="86"/>
      <c r="AB858" s="86"/>
      <c r="AC858" s="86"/>
    </row>
    <row r="859" spans="1:29" ht="18.75" customHeight="1" x14ac:dyDescent="0.2">
      <c r="A859" s="406"/>
      <c r="B859" s="427" t="s">
        <v>76</v>
      </c>
      <c r="C859" s="425" t="str">
        <f>IF($J$1="January",R851,IF($J$1="February",R852,IF($J$1="March",R853,IF($J$1="April",R854,IF($J$1="May",R855,IF($J$1="June",R856,IF($J$1="July",R857,IF($J$1="August",R858,IF($J$1="August",R858,IF($J$1="September",R859,IF($J$1="October",R860,IF($J$1="November",R861,IF($J$1="December",R862)))))))))))))</f>
        <v/>
      </c>
      <c r="D859" s="354"/>
      <c r="E859" s="354"/>
      <c r="F859" s="427" t="s">
        <v>58</v>
      </c>
      <c r="G859" s="428">
        <f>IF($J$1="January",Y851,IF($J$1="February",Y852,IF($J$1="March",Y853,IF($J$1="April",Y854,IF($J$1="May",Y855,IF($J$1="June",Y856,IF($J$1="July",Y857,IF($J$1="August",Y858,IF($J$1="August",Y858,IF($J$1="September",Y859,IF($J$1="October",Y860,IF($J$1="November",Y861,IF($J$1="December",Y862)))))))))))))</f>
        <v>0</v>
      </c>
      <c r="H859" s="354"/>
      <c r="I859" s="533" t="s">
        <v>13</v>
      </c>
      <c r="J859" s="534"/>
      <c r="K859" s="431">
        <f>K857-K858</f>
        <v>0</v>
      </c>
      <c r="L859" s="413"/>
      <c r="M859" s="93"/>
      <c r="N859" s="110"/>
      <c r="O859" s="111" t="s">
        <v>78</v>
      </c>
      <c r="P859" s="111"/>
      <c r="Q859" s="111"/>
      <c r="R859" s="111" t="str">
        <f t="shared" si="208"/>
        <v/>
      </c>
      <c r="S859" s="92"/>
      <c r="T859" s="111" t="s">
        <v>78</v>
      </c>
      <c r="U859" s="117" t="str">
        <f t="shared" si="209"/>
        <v/>
      </c>
      <c r="V859" s="113"/>
      <c r="W859" s="117" t="str">
        <f t="shared" si="204"/>
        <v/>
      </c>
      <c r="X859" s="113"/>
      <c r="Y859" s="117" t="str">
        <f t="shared" si="205"/>
        <v/>
      </c>
      <c r="Z859" s="118"/>
      <c r="AA859" s="93"/>
      <c r="AB859" s="93"/>
      <c r="AC859" s="93"/>
    </row>
    <row r="860" spans="1:29" ht="20.100000000000001" customHeight="1" x14ac:dyDescent="0.25">
      <c r="A860" s="406"/>
      <c r="B860" s="354"/>
      <c r="C860" s="354"/>
      <c r="D860" s="354"/>
      <c r="E860" s="354"/>
      <c r="F860" s="354"/>
      <c r="G860" s="354"/>
      <c r="H860" s="354"/>
      <c r="I860" s="535"/>
      <c r="J860" s="536"/>
      <c r="K860" s="409"/>
      <c r="L860" s="416"/>
      <c r="M860" s="93"/>
      <c r="N860" s="110"/>
      <c r="O860" s="111" t="s">
        <v>79</v>
      </c>
      <c r="P860" s="111"/>
      <c r="Q860" s="111"/>
      <c r="R860" s="111" t="str">
        <f t="shared" si="208"/>
        <v/>
      </c>
      <c r="S860" s="92"/>
      <c r="T860" s="111" t="s">
        <v>79</v>
      </c>
      <c r="U860" s="117" t="str">
        <f>IF($J$1="October",Y859,"")</f>
        <v/>
      </c>
      <c r="V860" s="113"/>
      <c r="W860" s="117" t="str">
        <f t="shared" si="204"/>
        <v/>
      </c>
      <c r="X860" s="113"/>
      <c r="Y860" s="117" t="str">
        <f t="shared" si="205"/>
        <v/>
      </c>
      <c r="Z860" s="118"/>
      <c r="AA860" s="86"/>
      <c r="AB860" s="86"/>
      <c r="AC860" s="86"/>
    </row>
    <row r="861" spans="1:29" ht="20.100000000000001" customHeight="1" x14ac:dyDescent="0.3">
      <c r="A861" s="406"/>
      <c r="B861" s="445"/>
      <c r="C861" s="445"/>
      <c r="D861" s="445"/>
      <c r="E861" s="445"/>
      <c r="F861" s="445"/>
      <c r="G861" s="445"/>
      <c r="H861" s="445"/>
      <c r="I861" s="535"/>
      <c r="J861" s="536"/>
      <c r="K861" s="409"/>
      <c r="L861" s="416"/>
      <c r="M861" s="93"/>
      <c r="N861" s="110"/>
      <c r="O861" s="111" t="s">
        <v>80</v>
      </c>
      <c r="P861" s="111"/>
      <c r="Q861" s="111"/>
      <c r="R861" s="111" t="str">
        <f t="shared" si="208"/>
        <v/>
      </c>
      <c r="S861" s="92"/>
      <c r="T861" s="111" t="s">
        <v>80</v>
      </c>
      <c r="U861" s="117" t="str">
        <f>IF($J$1="November",Y860,"")</f>
        <v/>
      </c>
      <c r="V861" s="113"/>
      <c r="W861" s="117" t="str">
        <f t="shared" si="204"/>
        <v/>
      </c>
      <c r="X861" s="113"/>
      <c r="Y861" s="117" t="str">
        <f t="shared" si="205"/>
        <v/>
      </c>
      <c r="Z861" s="118"/>
      <c r="AA861" s="86"/>
      <c r="AB861" s="86"/>
      <c r="AC861" s="86"/>
    </row>
    <row r="862" spans="1:29" ht="20.100000000000001" customHeight="1" thickBot="1" x14ac:dyDescent="0.35">
      <c r="A862" s="422"/>
      <c r="B862" s="448"/>
      <c r="C862" s="448"/>
      <c r="D862" s="448"/>
      <c r="E862" s="448"/>
      <c r="F862" s="448"/>
      <c r="G862" s="448"/>
      <c r="H862" s="448"/>
      <c r="I862" s="448"/>
      <c r="J862" s="448"/>
      <c r="K862" s="448"/>
      <c r="L862" s="424"/>
      <c r="M862" s="93"/>
      <c r="N862" s="110"/>
      <c r="O862" s="111" t="s">
        <v>81</v>
      </c>
      <c r="P862" s="111"/>
      <c r="Q862" s="111"/>
      <c r="R862" s="111" t="str">
        <f t="shared" si="208"/>
        <v/>
      </c>
      <c r="S862" s="92"/>
      <c r="T862" s="111" t="s">
        <v>81</v>
      </c>
      <c r="U862" s="117" t="str">
        <f>IF($J$1="Dec",Y861,"")</f>
        <v/>
      </c>
      <c r="V862" s="113"/>
      <c r="W862" s="117" t="str">
        <f t="shared" si="204"/>
        <v/>
      </c>
      <c r="X862" s="113"/>
      <c r="Y862" s="117" t="str">
        <f t="shared" si="205"/>
        <v/>
      </c>
      <c r="Z862" s="118"/>
      <c r="AA862" s="86"/>
      <c r="AB862" s="86"/>
      <c r="AC862" s="86"/>
    </row>
    <row r="863" spans="1:29" ht="20.100000000000001" customHeight="1" thickBot="1" x14ac:dyDescent="0.25">
      <c r="A863" s="354"/>
      <c r="B863" s="354"/>
      <c r="C863" s="354"/>
      <c r="D863" s="354"/>
      <c r="E863" s="354"/>
      <c r="F863" s="354"/>
      <c r="G863" s="354"/>
      <c r="H863" s="354"/>
      <c r="I863" s="354"/>
      <c r="J863" s="354"/>
      <c r="K863" s="354"/>
      <c r="L863" s="354"/>
      <c r="M863" s="136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6"/>
      <c r="AB863" s="136"/>
      <c r="AC863" s="136"/>
    </row>
    <row r="864" spans="1:29" ht="20.100000000000001" customHeight="1" thickBot="1" x14ac:dyDescent="0.55000000000000004">
      <c r="A864" s="537" t="s">
        <v>50</v>
      </c>
      <c r="B864" s="538"/>
      <c r="C864" s="538"/>
      <c r="D864" s="538"/>
      <c r="E864" s="538"/>
      <c r="F864" s="538"/>
      <c r="G864" s="538"/>
      <c r="H864" s="538"/>
      <c r="I864" s="538"/>
      <c r="J864" s="538"/>
      <c r="K864" s="538"/>
      <c r="L864" s="539"/>
      <c r="M864" s="94"/>
      <c r="N864" s="95"/>
      <c r="O864" s="546" t="s">
        <v>51</v>
      </c>
      <c r="P864" s="547"/>
      <c r="Q864" s="547"/>
      <c r="R864" s="548"/>
      <c r="S864" s="96"/>
      <c r="T864" s="546" t="s">
        <v>52</v>
      </c>
      <c r="U864" s="547"/>
      <c r="V864" s="547"/>
      <c r="W864" s="547"/>
      <c r="X864" s="547"/>
      <c r="Y864" s="548"/>
      <c r="Z864" s="97"/>
      <c r="AA864" s="86"/>
      <c r="AB864" s="86"/>
      <c r="AC864" s="86"/>
    </row>
    <row r="865" spans="1:29" ht="20.100000000000001" customHeight="1" thickBot="1" x14ac:dyDescent="0.3">
      <c r="A865" s="437"/>
      <c r="B865" s="438"/>
      <c r="C865" s="540" t="s">
        <v>240</v>
      </c>
      <c r="D865" s="549"/>
      <c r="E865" s="549"/>
      <c r="F865" s="549"/>
      <c r="G865" s="438" t="str">
        <f>$J$1</f>
        <v>February</v>
      </c>
      <c r="H865" s="542">
        <f>$K$1</f>
        <v>2024</v>
      </c>
      <c r="I865" s="549"/>
      <c r="J865" s="438"/>
      <c r="K865" s="439"/>
      <c r="L865" s="440"/>
      <c r="M865" s="102"/>
      <c r="N865" s="103"/>
      <c r="O865" s="104" t="s">
        <v>53</v>
      </c>
      <c r="P865" s="104" t="s">
        <v>54</v>
      </c>
      <c r="Q865" s="104" t="s">
        <v>55</v>
      </c>
      <c r="R865" s="104" t="s">
        <v>56</v>
      </c>
      <c r="S865" s="105"/>
      <c r="T865" s="104" t="s">
        <v>53</v>
      </c>
      <c r="U865" s="104" t="s">
        <v>57</v>
      </c>
      <c r="V865" s="104" t="s">
        <v>9</v>
      </c>
      <c r="W865" s="104" t="s">
        <v>10</v>
      </c>
      <c r="X865" s="104" t="s">
        <v>11</v>
      </c>
      <c r="Y865" s="104" t="s">
        <v>58</v>
      </c>
      <c r="Z865" s="106"/>
      <c r="AA865" s="86"/>
      <c r="AB865" s="86"/>
      <c r="AC865" s="86"/>
    </row>
    <row r="866" spans="1:29" ht="20.100000000000001" customHeight="1" x14ac:dyDescent="0.25">
      <c r="A866" s="406"/>
      <c r="B866" s="354"/>
      <c r="C866" s="354"/>
      <c r="D866" s="407"/>
      <c r="E866" s="407"/>
      <c r="F866" s="407"/>
      <c r="G866" s="407"/>
      <c r="H866" s="407"/>
      <c r="I866" s="354"/>
      <c r="J866" s="408" t="s">
        <v>59</v>
      </c>
      <c r="K866" s="409">
        <v>1500</v>
      </c>
      <c r="L866" s="410"/>
      <c r="M866" s="93"/>
      <c r="N866" s="110"/>
      <c r="O866" s="111" t="s">
        <v>60</v>
      </c>
      <c r="P866" s="111">
        <v>24</v>
      </c>
      <c r="Q866" s="111">
        <v>7</v>
      </c>
      <c r="R866" s="111">
        <v>0</v>
      </c>
      <c r="S866" s="112"/>
      <c r="T866" s="111" t="s">
        <v>60</v>
      </c>
      <c r="U866" s="113"/>
      <c r="V866" s="113"/>
      <c r="W866" s="113">
        <f>V866+U866</f>
        <v>0</v>
      </c>
      <c r="X866" s="113"/>
      <c r="Y866" s="113">
        <f>W866-X866</f>
        <v>0</v>
      </c>
      <c r="Z866" s="106"/>
      <c r="AA866" s="86"/>
      <c r="AB866" s="86"/>
      <c r="AC866" s="86"/>
    </row>
    <row r="867" spans="1:29" ht="20.100000000000001" customHeight="1" thickBot="1" x14ac:dyDescent="0.3">
      <c r="A867" s="406"/>
      <c r="B867" s="354" t="s">
        <v>61</v>
      </c>
      <c r="C867" s="411" t="s">
        <v>252</v>
      </c>
      <c r="D867" s="354"/>
      <c r="E867" s="354"/>
      <c r="F867" s="354"/>
      <c r="G867" s="354"/>
      <c r="H867" s="412"/>
      <c r="I867" s="407"/>
      <c r="J867" s="354"/>
      <c r="K867" s="354"/>
      <c r="L867" s="413"/>
      <c r="M867" s="94"/>
      <c r="N867" s="116"/>
      <c r="O867" s="111" t="s">
        <v>62</v>
      </c>
      <c r="P867" s="111"/>
      <c r="Q867" s="111"/>
      <c r="R867" s="111" t="str">
        <f t="shared" ref="R867:R868" si="210">IF(Q867="","",R866-Q867)</f>
        <v/>
      </c>
      <c r="S867" s="92"/>
      <c r="T867" s="111" t="s">
        <v>62</v>
      </c>
      <c r="U867" s="117">
        <f>Y866</f>
        <v>0</v>
      </c>
      <c r="V867" s="113"/>
      <c r="W867" s="117">
        <f t="shared" ref="W867:W877" si="211">IF(U867="","",U867+V867)</f>
        <v>0</v>
      </c>
      <c r="X867" s="113"/>
      <c r="Y867" s="117">
        <f t="shared" ref="Y867:Y877" si="212">IF(W867="","",W867-X867)</f>
        <v>0</v>
      </c>
      <c r="Z867" s="118"/>
      <c r="AA867" s="86"/>
      <c r="AB867" s="86"/>
      <c r="AC867" s="86"/>
    </row>
    <row r="868" spans="1:29" ht="20.100000000000001" customHeight="1" thickBot="1" x14ac:dyDescent="0.3">
      <c r="A868" s="406"/>
      <c r="B868" s="414" t="s">
        <v>63</v>
      </c>
      <c r="C868" s="446"/>
      <c r="D868" s="354"/>
      <c r="E868" s="354"/>
      <c r="F868" s="543" t="s">
        <v>52</v>
      </c>
      <c r="G868" s="544"/>
      <c r="H868" s="354"/>
      <c r="I868" s="543" t="s">
        <v>64</v>
      </c>
      <c r="J868" s="545"/>
      <c r="K868" s="544"/>
      <c r="L868" s="416"/>
      <c r="M868" s="93"/>
      <c r="N868" s="110"/>
      <c r="O868" s="111" t="s">
        <v>65</v>
      </c>
      <c r="P868" s="111"/>
      <c r="Q868" s="111"/>
      <c r="R868" s="111" t="str">
        <f t="shared" si="210"/>
        <v/>
      </c>
      <c r="S868" s="92"/>
      <c r="T868" s="111" t="s">
        <v>65</v>
      </c>
      <c r="U868" s="117">
        <f t="shared" ref="U868:U869" si="213">IF($J$1="April",Y867,Y867)</f>
        <v>0</v>
      </c>
      <c r="V868" s="113"/>
      <c r="W868" s="117">
        <f t="shared" si="211"/>
        <v>0</v>
      </c>
      <c r="X868" s="113"/>
      <c r="Y868" s="117">
        <f t="shared" si="212"/>
        <v>0</v>
      </c>
      <c r="Z868" s="118"/>
      <c r="AA868" s="86"/>
      <c r="AB868" s="86"/>
      <c r="AC868" s="86"/>
    </row>
    <row r="869" spans="1:29" ht="20.100000000000001" customHeight="1" x14ac:dyDescent="0.25">
      <c r="A869" s="406"/>
      <c r="B869" s="354"/>
      <c r="C869" s="354"/>
      <c r="D869" s="354"/>
      <c r="E869" s="354"/>
      <c r="F869" s="354"/>
      <c r="G869" s="354"/>
      <c r="H869" s="417"/>
      <c r="I869" s="354"/>
      <c r="J869" s="354"/>
      <c r="K869" s="354"/>
      <c r="L869" s="418"/>
      <c r="M869" s="93"/>
      <c r="N869" s="110"/>
      <c r="O869" s="111" t="s">
        <v>66</v>
      </c>
      <c r="P869" s="111"/>
      <c r="Q869" s="111"/>
      <c r="R869" s="111">
        <v>0</v>
      </c>
      <c r="S869" s="92"/>
      <c r="T869" s="111" t="s">
        <v>66</v>
      </c>
      <c r="U869" s="117">
        <f t="shared" si="213"/>
        <v>0</v>
      </c>
      <c r="V869" s="113"/>
      <c r="W869" s="117">
        <f t="shared" si="211"/>
        <v>0</v>
      </c>
      <c r="X869" s="113"/>
      <c r="Y869" s="117">
        <f t="shared" si="212"/>
        <v>0</v>
      </c>
      <c r="Z869" s="118"/>
      <c r="AA869" s="86"/>
      <c r="AB869" s="86"/>
      <c r="AC869" s="86"/>
    </row>
    <row r="870" spans="1:29" ht="20.100000000000001" customHeight="1" x14ac:dyDescent="0.25">
      <c r="A870" s="406"/>
      <c r="B870" s="553" t="s">
        <v>51</v>
      </c>
      <c r="C870" s="502"/>
      <c r="D870" s="354"/>
      <c r="E870" s="354"/>
      <c r="F870" s="124" t="s">
        <v>67</v>
      </c>
      <c r="G870" s="125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>0</v>
      </c>
      <c r="H870" s="417"/>
      <c r="I870" s="420">
        <f>IF(C874&gt;0,$K$2,C872)</f>
        <v>28</v>
      </c>
      <c r="J870" s="127" t="s">
        <v>68</v>
      </c>
      <c r="K870" s="128">
        <f>K866*I870</f>
        <v>42000</v>
      </c>
      <c r="L870" s="419"/>
      <c r="M870" s="93"/>
      <c r="N870" s="110"/>
      <c r="O870" s="111" t="s">
        <v>69</v>
      </c>
      <c r="P870" s="111"/>
      <c r="Q870" s="111"/>
      <c r="R870" s="111">
        <v>0</v>
      </c>
      <c r="S870" s="92"/>
      <c r="T870" s="111" t="s">
        <v>69</v>
      </c>
      <c r="U870" s="117">
        <f t="shared" ref="U870:U872" si="214">IF($J$1="May",Y869,Y869)</f>
        <v>0</v>
      </c>
      <c r="V870" s="113"/>
      <c r="W870" s="117">
        <f t="shared" si="211"/>
        <v>0</v>
      </c>
      <c r="X870" s="113"/>
      <c r="Y870" s="117">
        <f t="shared" si="212"/>
        <v>0</v>
      </c>
      <c r="Z870" s="118"/>
      <c r="AA870" s="86"/>
      <c r="AB870" s="86"/>
      <c r="AC870" s="86"/>
    </row>
    <row r="871" spans="1:29" ht="20.100000000000001" customHeight="1" x14ac:dyDescent="0.25">
      <c r="A871" s="406"/>
      <c r="B871" s="130"/>
      <c r="C871" s="130"/>
      <c r="D871" s="354"/>
      <c r="E871" s="354"/>
      <c r="F871" s="124" t="s">
        <v>9</v>
      </c>
      <c r="G871" s="125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0</v>
      </c>
      <c r="H871" s="417"/>
      <c r="I871" s="447">
        <v>104</v>
      </c>
      <c r="J871" s="127" t="s">
        <v>70</v>
      </c>
      <c r="K871" s="125">
        <f>K866/8*I871</f>
        <v>19500</v>
      </c>
      <c r="L871" s="421"/>
      <c r="M871" s="93"/>
      <c r="N871" s="110"/>
      <c r="O871" s="111" t="s">
        <v>47</v>
      </c>
      <c r="P871" s="111"/>
      <c r="Q871" s="111"/>
      <c r="R871" s="111">
        <v>0</v>
      </c>
      <c r="S871" s="92"/>
      <c r="T871" s="111" t="s">
        <v>47</v>
      </c>
      <c r="U871" s="117">
        <f t="shared" si="214"/>
        <v>0</v>
      </c>
      <c r="V871" s="113"/>
      <c r="W871" s="117">
        <f t="shared" si="211"/>
        <v>0</v>
      </c>
      <c r="X871" s="113"/>
      <c r="Y871" s="117">
        <f t="shared" si="212"/>
        <v>0</v>
      </c>
      <c r="Z871" s="118"/>
      <c r="AA871" s="86"/>
      <c r="AB871" s="86"/>
      <c r="AC871" s="86"/>
    </row>
    <row r="872" spans="1:29" ht="20.100000000000001" customHeight="1" x14ac:dyDescent="0.25">
      <c r="A872" s="406"/>
      <c r="B872" s="124" t="s">
        <v>54</v>
      </c>
      <c r="C872" s="130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0</v>
      </c>
      <c r="D872" s="354"/>
      <c r="E872" s="354"/>
      <c r="F872" s="124" t="s">
        <v>71</v>
      </c>
      <c r="G872" s="125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>0</v>
      </c>
      <c r="H872" s="417"/>
      <c r="I872" s="554" t="s">
        <v>72</v>
      </c>
      <c r="J872" s="502"/>
      <c r="K872" s="125">
        <f>K870+K871</f>
        <v>61500</v>
      </c>
      <c r="L872" s="421"/>
      <c r="M872" s="93"/>
      <c r="N872" s="110"/>
      <c r="O872" s="111" t="s">
        <v>73</v>
      </c>
      <c r="P872" s="111"/>
      <c r="Q872" s="111"/>
      <c r="R872" s="111">
        <v>0</v>
      </c>
      <c r="S872" s="92"/>
      <c r="T872" s="111" t="s">
        <v>73</v>
      </c>
      <c r="U872" s="117">
        <f t="shared" si="214"/>
        <v>0</v>
      </c>
      <c r="V872" s="113"/>
      <c r="W872" s="117">
        <f t="shared" si="211"/>
        <v>0</v>
      </c>
      <c r="X872" s="113"/>
      <c r="Y872" s="117">
        <f t="shared" si="212"/>
        <v>0</v>
      </c>
      <c r="Z872" s="118"/>
      <c r="AA872" s="86"/>
      <c r="AB872" s="86"/>
      <c r="AC872" s="86"/>
    </row>
    <row r="873" spans="1:29" ht="20.100000000000001" customHeight="1" x14ac:dyDescent="0.25">
      <c r="A873" s="406"/>
      <c r="B873" s="124" t="s">
        <v>55</v>
      </c>
      <c r="C873" s="130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0</v>
      </c>
      <c r="D873" s="354"/>
      <c r="E873" s="354"/>
      <c r="F873" s="124" t="s">
        <v>11</v>
      </c>
      <c r="G873" s="125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0</v>
      </c>
      <c r="H873" s="417"/>
      <c r="I873" s="554" t="s">
        <v>74</v>
      </c>
      <c r="J873" s="502"/>
      <c r="K873" s="125">
        <f>G873</f>
        <v>0</v>
      </c>
      <c r="L873" s="421"/>
      <c r="M873" s="93"/>
      <c r="N873" s="110"/>
      <c r="O873" s="111" t="s">
        <v>75</v>
      </c>
      <c r="P873" s="111"/>
      <c r="Q873" s="111"/>
      <c r="R873" s="111" t="str">
        <f t="shared" ref="R873:R877" si="215">IF(Q873="","",R872-Q873)</f>
        <v/>
      </c>
      <c r="S873" s="92"/>
      <c r="T873" s="111" t="s">
        <v>75</v>
      </c>
      <c r="U873" s="117" t="str">
        <f t="shared" ref="U873:U874" si="216">IF($J$1="September",Y872,"")</f>
        <v/>
      </c>
      <c r="V873" s="113"/>
      <c r="W873" s="117" t="str">
        <f t="shared" si="211"/>
        <v/>
      </c>
      <c r="X873" s="113"/>
      <c r="Y873" s="117" t="str">
        <f t="shared" si="212"/>
        <v/>
      </c>
      <c r="Z873" s="118"/>
      <c r="AA873" s="86"/>
      <c r="AB873" s="86"/>
      <c r="AC873" s="86"/>
    </row>
    <row r="874" spans="1:29" ht="18.75" customHeight="1" x14ac:dyDescent="0.2">
      <c r="A874" s="406"/>
      <c r="B874" s="427" t="s">
        <v>76</v>
      </c>
      <c r="C874" s="425" t="str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/>
      </c>
      <c r="D874" s="354"/>
      <c r="E874" s="354"/>
      <c r="F874" s="427" t="s">
        <v>58</v>
      </c>
      <c r="G874" s="428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>0</v>
      </c>
      <c r="H874" s="354"/>
      <c r="I874" s="533" t="s">
        <v>13</v>
      </c>
      <c r="J874" s="534"/>
      <c r="K874" s="431">
        <f>K872-K873</f>
        <v>61500</v>
      </c>
      <c r="L874" s="413"/>
      <c r="M874" s="93"/>
      <c r="N874" s="110"/>
      <c r="O874" s="111" t="s">
        <v>78</v>
      </c>
      <c r="P874" s="111"/>
      <c r="Q874" s="111"/>
      <c r="R874" s="111" t="str">
        <f t="shared" si="215"/>
        <v/>
      </c>
      <c r="S874" s="92"/>
      <c r="T874" s="111" t="s">
        <v>78</v>
      </c>
      <c r="U874" s="117" t="str">
        <f t="shared" si="216"/>
        <v/>
      </c>
      <c r="V874" s="113"/>
      <c r="W874" s="117" t="str">
        <f t="shared" si="211"/>
        <v/>
      </c>
      <c r="X874" s="113"/>
      <c r="Y874" s="117" t="str">
        <f t="shared" si="212"/>
        <v/>
      </c>
      <c r="Z874" s="118"/>
      <c r="AA874" s="93"/>
      <c r="AB874" s="93"/>
      <c r="AC874" s="93"/>
    </row>
    <row r="875" spans="1:29" ht="20.100000000000001" customHeight="1" x14ac:dyDescent="0.25">
      <c r="A875" s="406"/>
      <c r="B875" s="354"/>
      <c r="C875" s="354"/>
      <c r="D875" s="354"/>
      <c r="E875" s="354"/>
      <c r="F875" s="354"/>
      <c r="G875" s="354"/>
      <c r="H875" s="354"/>
      <c r="I875" s="535"/>
      <c r="J875" s="536"/>
      <c r="K875" s="409"/>
      <c r="L875" s="416"/>
      <c r="M875" s="93"/>
      <c r="N875" s="110"/>
      <c r="O875" s="111" t="s">
        <v>79</v>
      </c>
      <c r="P875" s="111"/>
      <c r="Q875" s="111"/>
      <c r="R875" s="111" t="str">
        <f t="shared" si="215"/>
        <v/>
      </c>
      <c r="S875" s="92"/>
      <c r="T875" s="111" t="s">
        <v>79</v>
      </c>
      <c r="U875" s="117" t="str">
        <f>IF($J$1="October",Y874,"")</f>
        <v/>
      </c>
      <c r="V875" s="113"/>
      <c r="W875" s="117" t="str">
        <f t="shared" si="211"/>
        <v/>
      </c>
      <c r="X875" s="113"/>
      <c r="Y875" s="117" t="str">
        <f t="shared" si="212"/>
        <v/>
      </c>
      <c r="Z875" s="118"/>
      <c r="AA875" s="86"/>
      <c r="AB875" s="86"/>
      <c r="AC875" s="86"/>
    </row>
    <row r="876" spans="1:29" ht="20.100000000000001" customHeight="1" x14ac:dyDescent="0.3">
      <c r="A876" s="406"/>
      <c r="B876" s="445"/>
      <c r="C876" s="445"/>
      <c r="D876" s="445"/>
      <c r="E876" s="445"/>
      <c r="F876" s="445"/>
      <c r="G876" s="445"/>
      <c r="H876" s="445"/>
      <c r="I876" s="535"/>
      <c r="J876" s="536"/>
      <c r="K876" s="409"/>
      <c r="L876" s="416"/>
      <c r="M876" s="93"/>
      <c r="N876" s="110"/>
      <c r="O876" s="111" t="s">
        <v>80</v>
      </c>
      <c r="P876" s="111"/>
      <c r="Q876" s="111"/>
      <c r="R876" s="111" t="str">
        <f t="shared" si="215"/>
        <v/>
      </c>
      <c r="S876" s="92"/>
      <c r="T876" s="111" t="s">
        <v>80</v>
      </c>
      <c r="U876" s="117" t="str">
        <f>IF($J$1="November",Y875,"")</f>
        <v/>
      </c>
      <c r="V876" s="113"/>
      <c r="W876" s="117" t="str">
        <f t="shared" si="211"/>
        <v/>
      </c>
      <c r="X876" s="113"/>
      <c r="Y876" s="117" t="str">
        <f t="shared" si="212"/>
        <v/>
      </c>
      <c r="Z876" s="118"/>
      <c r="AA876" s="86"/>
      <c r="AB876" s="86"/>
      <c r="AC876" s="86"/>
    </row>
    <row r="877" spans="1:29" ht="20.100000000000001" customHeight="1" thickBot="1" x14ac:dyDescent="0.35">
      <c r="A877" s="422"/>
      <c r="B877" s="448"/>
      <c r="C877" s="448"/>
      <c r="D877" s="448"/>
      <c r="E877" s="448"/>
      <c r="F877" s="448"/>
      <c r="G877" s="448"/>
      <c r="H877" s="448"/>
      <c r="I877" s="448"/>
      <c r="J877" s="448"/>
      <c r="K877" s="448"/>
      <c r="L877" s="424"/>
      <c r="M877" s="93"/>
      <c r="N877" s="110"/>
      <c r="O877" s="111" t="s">
        <v>81</v>
      </c>
      <c r="P877" s="111"/>
      <c r="Q877" s="111"/>
      <c r="R877" s="111" t="str">
        <f t="shared" si="215"/>
        <v/>
      </c>
      <c r="S877" s="92"/>
      <c r="T877" s="111" t="s">
        <v>81</v>
      </c>
      <c r="U877" s="117" t="str">
        <f>IF($J$1="Dec",Y876,"")</f>
        <v/>
      </c>
      <c r="V877" s="113"/>
      <c r="W877" s="117" t="str">
        <f t="shared" si="211"/>
        <v/>
      </c>
      <c r="X877" s="113"/>
      <c r="Y877" s="117" t="str">
        <f t="shared" si="212"/>
        <v/>
      </c>
      <c r="Z877" s="118"/>
      <c r="AA877" s="86"/>
      <c r="AB877" s="86"/>
      <c r="AC877" s="86"/>
    </row>
    <row r="878" spans="1:29" ht="20.100000000000001" customHeight="1" thickBot="1" x14ac:dyDescent="0.25">
      <c r="A878" s="354"/>
      <c r="B878" s="354"/>
      <c r="C878" s="354"/>
      <c r="D878" s="354"/>
      <c r="E878" s="354"/>
      <c r="F878" s="354"/>
      <c r="G878" s="354"/>
      <c r="H878" s="354"/>
      <c r="I878" s="354"/>
      <c r="J878" s="354"/>
      <c r="K878" s="354"/>
      <c r="L878" s="354"/>
      <c r="M878" s="136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6"/>
      <c r="AB878" s="136"/>
      <c r="AC878" s="136"/>
    </row>
    <row r="879" spans="1:29" ht="20.100000000000001" customHeight="1" thickBot="1" x14ac:dyDescent="0.55000000000000004">
      <c r="A879" s="537" t="s">
        <v>50</v>
      </c>
      <c r="B879" s="538"/>
      <c r="C879" s="538"/>
      <c r="D879" s="538"/>
      <c r="E879" s="538"/>
      <c r="F879" s="538"/>
      <c r="G879" s="538"/>
      <c r="H879" s="538"/>
      <c r="I879" s="538"/>
      <c r="J879" s="538"/>
      <c r="K879" s="538"/>
      <c r="L879" s="539"/>
      <c r="M879" s="94"/>
      <c r="N879" s="95"/>
      <c r="O879" s="546" t="s">
        <v>51</v>
      </c>
      <c r="P879" s="547"/>
      <c r="Q879" s="547"/>
      <c r="R879" s="548"/>
      <c r="S879" s="96"/>
      <c r="T879" s="546" t="s">
        <v>52</v>
      </c>
      <c r="U879" s="547"/>
      <c r="V879" s="547"/>
      <c r="W879" s="547"/>
      <c r="X879" s="547"/>
      <c r="Y879" s="548"/>
      <c r="Z879" s="97"/>
      <c r="AA879" s="86"/>
      <c r="AB879" s="86"/>
      <c r="AC879" s="86"/>
    </row>
    <row r="880" spans="1:29" ht="20.100000000000001" customHeight="1" thickBot="1" x14ac:dyDescent="0.3">
      <c r="A880" s="437"/>
      <c r="B880" s="438"/>
      <c r="C880" s="540" t="s">
        <v>240</v>
      </c>
      <c r="D880" s="549"/>
      <c r="E880" s="549"/>
      <c r="F880" s="549"/>
      <c r="G880" s="438" t="str">
        <f>$J$1</f>
        <v>February</v>
      </c>
      <c r="H880" s="542">
        <f>$K$1</f>
        <v>2024</v>
      </c>
      <c r="I880" s="549"/>
      <c r="J880" s="438"/>
      <c r="K880" s="439"/>
      <c r="L880" s="440"/>
      <c r="M880" s="102"/>
      <c r="N880" s="103"/>
      <c r="O880" s="104" t="s">
        <v>53</v>
      </c>
      <c r="P880" s="104" t="s">
        <v>54</v>
      </c>
      <c r="Q880" s="104" t="s">
        <v>55</v>
      </c>
      <c r="R880" s="104" t="s">
        <v>56</v>
      </c>
      <c r="S880" s="105"/>
      <c r="T880" s="104" t="s">
        <v>53</v>
      </c>
      <c r="U880" s="104" t="s">
        <v>57</v>
      </c>
      <c r="V880" s="104" t="s">
        <v>9</v>
      </c>
      <c r="W880" s="104" t="s">
        <v>10</v>
      </c>
      <c r="X880" s="104" t="s">
        <v>11</v>
      </c>
      <c r="Y880" s="104" t="s">
        <v>58</v>
      </c>
      <c r="Z880" s="106"/>
      <c r="AA880" s="86"/>
      <c r="AB880" s="86"/>
      <c r="AC880" s="86"/>
    </row>
    <row r="881" spans="1:29" ht="20.100000000000001" customHeight="1" x14ac:dyDescent="0.25">
      <c r="A881" s="406"/>
      <c r="B881" s="354"/>
      <c r="C881" s="354"/>
      <c r="D881" s="407"/>
      <c r="E881" s="407"/>
      <c r="F881" s="407"/>
      <c r="G881" s="407"/>
      <c r="H881" s="407"/>
      <c r="I881" s="354"/>
      <c r="J881" s="408" t="s">
        <v>59</v>
      </c>
      <c r="K881" s="409">
        <v>55000</v>
      </c>
      <c r="L881" s="410"/>
      <c r="M881" s="93"/>
      <c r="N881" s="110"/>
      <c r="O881" s="111" t="s">
        <v>60</v>
      </c>
      <c r="P881" s="111">
        <v>31</v>
      </c>
      <c r="Q881" s="111">
        <v>0</v>
      </c>
      <c r="R881" s="111">
        <v>0</v>
      </c>
      <c r="S881" s="112"/>
      <c r="T881" s="111" t="s">
        <v>60</v>
      </c>
      <c r="U881" s="113"/>
      <c r="V881" s="113"/>
      <c r="W881" s="113">
        <f>V881+U881</f>
        <v>0</v>
      </c>
      <c r="X881" s="113"/>
      <c r="Y881" s="113">
        <f>W881-X881</f>
        <v>0</v>
      </c>
      <c r="Z881" s="106"/>
      <c r="AA881" s="86"/>
      <c r="AB881" s="86"/>
      <c r="AC881" s="86"/>
    </row>
    <row r="882" spans="1:29" ht="20.100000000000001" customHeight="1" thickBot="1" x14ac:dyDescent="0.3">
      <c r="A882" s="406"/>
      <c r="B882" s="354" t="s">
        <v>61</v>
      </c>
      <c r="C882" s="411" t="s">
        <v>265</v>
      </c>
      <c r="D882" s="354"/>
      <c r="E882" s="354"/>
      <c r="F882" s="354"/>
      <c r="G882" s="354"/>
      <c r="H882" s="412"/>
      <c r="I882" s="407"/>
      <c r="J882" s="354"/>
      <c r="K882" s="354"/>
      <c r="L882" s="413"/>
      <c r="M882" s="94"/>
      <c r="N882" s="116"/>
      <c r="O882" s="111" t="s">
        <v>62</v>
      </c>
      <c r="P882" s="111"/>
      <c r="Q882" s="111"/>
      <c r="R882" s="111">
        <v>0</v>
      </c>
      <c r="S882" s="92"/>
      <c r="T882" s="111" t="s">
        <v>62</v>
      </c>
      <c r="U882" s="117">
        <f>Y881</f>
        <v>0</v>
      </c>
      <c r="V882" s="113"/>
      <c r="W882" s="117">
        <f t="shared" ref="W882:W885" si="217">IF(U882="","",U882+V882)</f>
        <v>0</v>
      </c>
      <c r="X882" s="113"/>
      <c r="Y882" s="117">
        <f t="shared" ref="Y882:Y892" si="218">IF(W882="","",W882-X882)</f>
        <v>0</v>
      </c>
      <c r="Z882" s="118"/>
      <c r="AA882" s="86"/>
      <c r="AB882" s="86"/>
      <c r="AC882" s="86"/>
    </row>
    <row r="883" spans="1:29" ht="20.100000000000001" customHeight="1" thickBot="1" x14ac:dyDescent="0.3">
      <c r="A883" s="406"/>
      <c r="B883" s="414" t="s">
        <v>63</v>
      </c>
      <c r="C883" s="446"/>
      <c r="D883" s="354"/>
      <c r="E883" s="354"/>
      <c r="F883" s="543" t="s">
        <v>52</v>
      </c>
      <c r="G883" s="544"/>
      <c r="H883" s="354"/>
      <c r="I883" s="543" t="s">
        <v>64</v>
      </c>
      <c r="J883" s="545"/>
      <c r="K883" s="544"/>
      <c r="L883" s="416"/>
      <c r="M883" s="93"/>
      <c r="N883" s="110"/>
      <c r="O883" s="111" t="s">
        <v>65</v>
      </c>
      <c r="P883" s="111"/>
      <c r="Q883" s="111"/>
      <c r="R883" s="111" t="str">
        <f t="shared" ref="R883" si="219">IF(Q883="","",R882-Q883)</f>
        <v/>
      </c>
      <c r="S883" s="92"/>
      <c r="T883" s="111" t="s">
        <v>65</v>
      </c>
      <c r="U883" s="117">
        <f t="shared" ref="U883:U884" si="220">IF($J$1="April",Y882,Y882)</f>
        <v>0</v>
      </c>
      <c r="V883" s="113"/>
      <c r="W883" s="117">
        <f t="shared" si="217"/>
        <v>0</v>
      </c>
      <c r="X883" s="113"/>
      <c r="Y883" s="117">
        <f t="shared" si="218"/>
        <v>0</v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354"/>
      <c r="C884" s="354"/>
      <c r="D884" s="354"/>
      <c r="E884" s="354"/>
      <c r="F884" s="354"/>
      <c r="G884" s="354"/>
      <c r="H884" s="417"/>
      <c r="I884" s="354"/>
      <c r="J884" s="354"/>
      <c r="K884" s="354"/>
      <c r="L884" s="418"/>
      <c r="M884" s="93"/>
      <c r="N884" s="110"/>
      <c r="O884" s="111" t="s">
        <v>66</v>
      </c>
      <c r="P884" s="111"/>
      <c r="Q884" s="111"/>
      <c r="R884" s="111">
        <v>0</v>
      </c>
      <c r="S884" s="92"/>
      <c r="T884" s="111" t="s">
        <v>66</v>
      </c>
      <c r="U884" s="117">
        <f t="shared" si="220"/>
        <v>0</v>
      </c>
      <c r="V884" s="113"/>
      <c r="W884" s="117">
        <f t="shared" si="217"/>
        <v>0</v>
      </c>
      <c r="X884" s="113"/>
      <c r="Y884" s="117">
        <f t="shared" si="218"/>
        <v>0</v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553" t="s">
        <v>51</v>
      </c>
      <c r="C885" s="502"/>
      <c r="D885" s="354"/>
      <c r="E885" s="354"/>
      <c r="F885" s="124" t="s">
        <v>67</v>
      </c>
      <c r="G885" s="125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>0</v>
      </c>
      <c r="H885" s="417"/>
      <c r="I885" s="420">
        <f>IF(C889&gt;0,$K$2,C887)</f>
        <v>0</v>
      </c>
      <c r="J885" s="127" t="s">
        <v>68</v>
      </c>
      <c r="K885" s="128">
        <f>K881/$K$2*I885</f>
        <v>0</v>
      </c>
      <c r="L885" s="419"/>
      <c r="M885" s="93"/>
      <c r="N885" s="110"/>
      <c r="O885" s="111" t="s">
        <v>69</v>
      </c>
      <c r="P885" s="111"/>
      <c r="Q885" s="111"/>
      <c r="R885" s="111">
        <v>0</v>
      </c>
      <c r="S885" s="92"/>
      <c r="T885" s="111" t="s">
        <v>69</v>
      </c>
      <c r="U885" s="117">
        <f t="shared" ref="U885:U886" si="221">IF($J$1="May",Y884,Y884)</f>
        <v>0</v>
      </c>
      <c r="V885" s="113"/>
      <c r="W885" s="117">
        <f t="shared" si="217"/>
        <v>0</v>
      </c>
      <c r="X885" s="113"/>
      <c r="Y885" s="117">
        <f t="shared" si="218"/>
        <v>0</v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30"/>
      <c r="C886" s="130"/>
      <c r="D886" s="354"/>
      <c r="E886" s="354"/>
      <c r="F886" s="124" t="s">
        <v>9</v>
      </c>
      <c r="G886" s="125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6" s="417"/>
      <c r="I886" s="447">
        <v>16</v>
      </c>
      <c r="J886" s="127" t="s">
        <v>70</v>
      </c>
      <c r="K886" s="125">
        <f>K881/$K$2/8*I886</f>
        <v>3928.5714285714284</v>
      </c>
      <c r="L886" s="421"/>
      <c r="M886" s="93"/>
      <c r="N886" s="110"/>
      <c r="O886" s="111" t="s">
        <v>47</v>
      </c>
      <c r="P886" s="111"/>
      <c r="Q886" s="111"/>
      <c r="R886" s="111">
        <v>0</v>
      </c>
      <c r="S886" s="92"/>
      <c r="T886" s="111" t="s">
        <v>47</v>
      </c>
      <c r="U886" s="117">
        <f t="shared" si="221"/>
        <v>0</v>
      </c>
      <c r="V886" s="113"/>
      <c r="W886" s="117"/>
      <c r="X886" s="113"/>
      <c r="Y886" s="117" t="str">
        <f t="shared" si="218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54</v>
      </c>
      <c r="C887" s="130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0</v>
      </c>
      <c r="D887" s="354"/>
      <c r="E887" s="354"/>
      <c r="F887" s="124" t="s">
        <v>71</v>
      </c>
      <c r="G887" s="125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>0</v>
      </c>
      <c r="H887" s="417"/>
      <c r="I887" s="554" t="s">
        <v>72</v>
      </c>
      <c r="J887" s="502"/>
      <c r="K887" s="125">
        <f>K885+K886</f>
        <v>3928.5714285714284</v>
      </c>
      <c r="L887" s="421"/>
      <c r="M887" s="93"/>
      <c r="N887" s="110"/>
      <c r="O887" s="111" t="s">
        <v>73</v>
      </c>
      <c r="P887" s="111"/>
      <c r="Q887" s="111"/>
      <c r="R887" s="111" t="str">
        <f t="shared" ref="R887:R892" si="222">IF(Q887="","",R886-Q887)</f>
        <v/>
      </c>
      <c r="S887" s="92"/>
      <c r="T887" s="111" t="s">
        <v>73</v>
      </c>
      <c r="U887" s="117" t="str">
        <f>Y886</f>
        <v/>
      </c>
      <c r="V887" s="113"/>
      <c r="W887" s="117" t="str">
        <f t="shared" ref="W887:W892" si="223">IF(U887="","",U887+V887)</f>
        <v/>
      </c>
      <c r="X887" s="113"/>
      <c r="Y887" s="117" t="str">
        <f t="shared" si="218"/>
        <v/>
      </c>
      <c r="Z887" s="118"/>
      <c r="AA887" s="86"/>
      <c r="AB887" s="86"/>
      <c r="AC887" s="86"/>
    </row>
    <row r="888" spans="1:29" ht="20.100000000000001" customHeight="1" x14ac:dyDescent="0.25">
      <c r="A888" s="406"/>
      <c r="B888" s="124" t="s">
        <v>55</v>
      </c>
      <c r="C888" s="130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8" s="354"/>
      <c r="E888" s="354"/>
      <c r="F888" s="124" t="s">
        <v>11</v>
      </c>
      <c r="G888" s="125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8" s="417"/>
      <c r="I888" s="554" t="s">
        <v>74</v>
      </c>
      <c r="J888" s="502"/>
      <c r="K888" s="125">
        <f>G888</f>
        <v>0</v>
      </c>
      <c r="L888" s="421"/>
      <c r="M888" s="93"/>
      <c r="N888" s="110"/>
      <c r="O888" s="111" t="s">
        <v>75</v>
      </c>
      <c r="P888" s="111"/>
      <c r="Q888" s="111"/>
      <c r="R888" s="111" t="str">
        <f t="shared" si="222"/>
        <v/>
      </c>
      <c r="S888" s="92"/>
      <c r="T888" s="111" t="s">
        <v>75</v>
      </c>
      <c r="U888" s="117" t="str">
        <f t="shared" ref="U888:U889" si="224">IF($J$1="September",Y887,"")</f>
        <v/>
      </c>
      <c r="V888" s="113"/>
      <c r="W888" s="117" t="str">
        <f t="shared" si="223"/>
        <v/>
      </c>
      <c r="X888" s="113"/>
      <c r="Y888" s="117" t="str">
        <f t="shared" si="218"/>
        <v/>
      </c>
      <c r="Z888" s="118"/>
      <c r="AA888" s="86"/>
      <c r="AB888" s="86"/>
      <c r="AC888" s="86"/>
    </row>
    <row r="889" spans="1:29" ht="18.75" customHeight="1" x14ac:dyDescent="0.2">
      <c r="A889" s="406"/>
      <c r="B889" s="427" t="s">
        <v>76</v>
      </c>
      <c r="C889" s="425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9" s="354"/>
      <c r="E889" s="354"/>
      <c r="F889" s="427" t="s">
        <v>58</v>
      </c>
      <c r="G889" s="428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>0</v>
      </c>
      <c r="H889" s="354"/>
      <c r="I889" s="533" t="s">
        <v>13</v>
      </c>
      <c r="J889" s="534"/>
      <c r="K889" s="431">
        <f>K887-K888</f>
        <v>3928.5714285714284</v>
      </c>
      <c r="L889" s="413"/>
      <c r="M889" s="93"/>
      <c r="N889" s="110"/>
      <c r="O889" s="111" t="s">
        <v>78</v>
      </c>
      <c r="P889" s="111"/>
      <c r="Q889" s="111"/>
      <c r="R889" s="111" t="str">
        <f t="shared" si="222"/>
        <v/>
      </c>
      <c r="S889" s="92"/>
      <c r="T889" s="111" t="s">
        <v>78</v>
      </c>
      <c r="U889" s="117" t="str">
        <f t="shared" si="224"/>
        <v/>
      </c>
      <c r="V889" s="113"/>
      <c r="W889" s="117" t="str">
        <f t="shared" si="223"/>
        <v/>
      </c>
      <c r="X889" s="113"/>
      <c r="Y889" s="117" t="str">
        <f t="shared" si="218"/>
        <v/>
      </c>
      <c r="Z889" s="118"/>
      <c r="AA889" s="93"/>
      <c r="AB889" s="93"/>
      <c r="AC889" s="93"/>
    </row>
    <row r="890" spans="1:29" ht="20.100000000000001" customHeight="1" x14ac:dyDescent="0.25">
      <c r="A890" s="406"/>
      <c r="B890" s="354"/>
      <c r="C890" s="354"/>
      <c r="D890" s="354"/>
      <c r="E890" s="354"/>
      <c r="F890" s="354"/>
      <c r="G890" s="354"/>
      <c r="H890" s="354"/>
      <c r="I890" s="535"/>
      <c r="J890" s="536"/>
      <c r="K890" s="409"/>
      <c r="L890" s="416"/>
      <c r="M890" s="93"/>
      <c r="N890" s="110"/>
      <c r="O890" s="111" t="s">
        <v>79</v>
      </c>
      <c r="P890" s="111"/>
      <c r="Q890" s="111"/>
      <c r="R890" s="111" t="str">
        <f t="shared" si="222"/>
        <v/>
      </c>
      <c r="S890" s="92"/>
      <c r="T890" s="111" t="s">
        <v>79</v>
      </c>
      <c r="U890" s="117" t="str">
        <f>IF($J$1="October",Y889,"")</f>
        <v/>
      </c>
      <c r="V890" s="113"/>
      <c r="W890" s="117" t="str">
        <f t="shared" si="223"/>
        <v/>
      </c>
      <c r="X890" s="113"/>
      <c r="Y890" s="117" t="str">
        <f t="shared" si="218"/>
        <v/>
      </c>
      <c r="Z890" s="118"/>
      <c r="AA890" s="86"/>
      <c r="AB890" s="86"/>
      <c r="AC890" s="86"/>
    </row>
    <row r="891" spans="1:29" ht="20.100000000000001" customHeight="1" x14ac:dyDescent="0.3">
      <c r="A891" s="406"/>
      <c r="B891" s="445"/>
      <c r="C891" s="445"/>
      <c r="D891" s="445"/>
      <c r="E891" s="445"/>
      <c r="F891" s="445"/>
      <c r="G891" s="445"/>
      <c r="H891" s="445"/>
      <c r="I891" s="535"/>
      <c r="J891" s="536"/>
      <c r="K891" s="409"/>
      <c r="L891" s="416"/>
      <c r="M891" s="93"/>
      <c r="N891" s="110"/>
      <c r="O891" s="111" t="s">
        <v>80</v>
      </c>
      <c r="P891" s="111"/>
      <c r="Q891" s="111"/>
      <c r="R891" s="111" t="str">
        <f t="shared" si="222"/>
        <v/>
      </c>
      <c r="S891" s="92"/>
      <c r="T891" s="111" t="s">
        <v>80</v>
      </c>
      <c r="U891" s="117" t="str">
        <f>IF($J$1="November",Y890,"")</f>
        <v/>
      </c>
      <c r="V891" s="113"/>
      <c r="W891" s="117" t="str">
        <f t="shared" si="223"/>
        <v/>
      </c>
      <c r="X891" s="113"/>
      <c r="Y891" s="117" t="str">
        <f t="shared" si="218"/>
        <v/>
      </c>
      <c r="Z891" s="118"/>
      <c r="AA891" s="86"/>
      <c r="AB891" s="86"/>
      <c r="AC891" s="86"/>
    </row>
    <row r="892" spans="1:29" ht="20.100000000000001" customHeight="1" thickBot="1" x14ac:dyDescent="0.35">
      <c r="A892" s="422"/>
      <c r="B892" s="448"/>
      <c r="C892" s="448"/>
      <c r="D892" s="448"/>
      <c r="E892" s="448"/>
      <c r="F892" s="448"/>
      <c r="G892" s="448"/>
      <c r="H892" s="448"/>
      <c r="I892" s="448"/>
      <c r="J892" s="448"/>
      <c r="K892" s="448"/>
      <c r="L892" s="424"/>
      <c r="M892" s="93"/>
      <c r="N892" s="110"/>
      <c r="O892" s="111" t="s">
        <v>81</v>
      </c>
      <c r="P892" s="111"/>
      <c r="Q892" s="111"/>
      <c r="R892" s="111" t="str">
        <f t="shared" si="222"/>
        <v/>
      </c>
      <c r="S892" s="92"/>
      <c r="T892" s="111" t="s">
        <v>81</v>
      </c>
      <c r="U892" s="117" t="str">
        <f>IF($J$1="Dec",Y891,"")</f>
        <v/>
      </c>
      <c r="V892" s="113"/>
      <c r="W892" s="117" t="str">
        <f t="shared" si="223"/>
        <v/>
      </c>
      <c r="X892" s="113"/>
      <c r="Y892" s="117" t="str">
        <f t="shared" si="218"/>
        <v/>
      </c>
      <c r="Z892" s="118"/>
      <c r="AA892" s="86"/>
      <c r="AB892" s="86"/>
      <c r="AC892" s="86"/>
    </row>
    <row r="893" spans="1:29" ht="20.100000000000001" customHeight="1" thickBot="1" x14ac:dyDescent="0.25">
      <c r="A893" s="354"/>
      <c r="B893" s="354"/>
      <c r="C893" s="354"/>
      <c r="D893" s="354"/>
      <c r="E893" s="354"/>
      <c r="F893" s="354"/>
      <c r="G893" s="354"/>
      <c r="H893" s="354"/>
      <c r="I893" s="354"/>
      <c r="J893" s="354"/>
      <c r="K893" s="354"/>
      <c r="L893" s="354"/>
      <c r="M893" s="136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6"/>
      <c r="AB893" s="136"/>
      <c r="AC893" s="136"/>
    </row>
    <row r="894" spans="1:29" ht="20.100000000000001" customHeight="1" thickBot="1" x14ac:dyDescent="0.55000000000000004">
      <c r="A894" s="537" t="s">
        <v>50</v>
      </c>
      <c r="B894" s="538"/>
      <c r="C894" s="538"/>
      <c r="D894" s="538"/>
      <c r="E894" s="538"/>
      <c r="F894" s="538"/>
      <c r="G894" s="538"/>
      <c r="H894" s="538"/>
      <c r="I894" s="538"/>
      <c r="J894" s="538"/>
      <c r="K894" s="538"/>
      <c r="L894" s="539"/>
      <c r="M894" s="94"/>
      <c r="N894" s="95"/>
      <c r="O894" s="546" t="s">
        <v>51</v>
      </c>
      <c r="P894" s="547"/>
      <c r="Q894" s="547"/>
      <c r="R894" s="548"/>
      <c r="S894" s="96"/>
      <c r="T894" s="546" t="s">
        <v>52</v>
      </c>
      <c r="U894" s="547"/>
      <c r="V894" s="547"/>
      <c r="W894" s="547"/>
      <c r="X894" s="547"/>
      <c r="Y894" s="548"/>
      <c r="Z894" s="97"/>
      <c r="AA894" s="86"/>
      <c r="AB894" s="86"/>
      <c r="AC894" s="86"/>
    </row>
    <row r="895" spans="1:29" ht="20.100000000000001" customHeight="1" thickBot="1" x14ac:dyDescent="0.3">
      <c r="A895" s="437"/>
      <c r="B895" s="438"/>
      <c r="C895" s="540" t="s">
        <v>240</v>
      </c>
      <c r="D895" s="549"/>
      <c r="E895" s="549"/>
      <c r="F895" s="549"/>
      <c r="G895" s="438" t="str">
        <f>$J$1</f>
        <v>February</v>
      </c>
      <c r="H895" s="542">
        <f>$K$1</f>
        <v>2024</v>
      </c>
      <c r="I895" s="549"/>
      <c r="J895" s="438"/>
      <c r="K895" s="439"/>
      <c r="L895" s="440"/>
      <c r="M895" s="102"/>
      <c r="N895" s="103"/>
      <c r="O895" s="104" t="s">
        <v>53</v>
      </c>
      <c r="P895" s="104" t="s">
        <v>54</v>
      </c>
      <c r="Q895" s="104" t="s">
        <v>55</v>
      </c>
      <c r="R895" s="104" t="s">
        <v>56</v>
      </c>
      <c r="S895" s="105"/>
      <c r="T895" s="104" t="s">
        <v>53</v>
      </c>
      <c r="U895" s="104" t="s">
        <v>57</v>
      </c>
      <c r="V895" s="104" t="s">
        <v>9</v>
      </c>
      <c r="W895" s="104" t="s">
        <v>10</v>
      </c>
      <c r="X895" s="104" t="s">
        <v>11</v>
      </c>
      <c r="Y895" s="104" t="s">
        <v>58</v>
      </c>
      <c r="Z895" s="106"/>
      <c r="AA895" s="86"/>
      <c r="AB895" s="86"/>
      <c r="AC895" s="86"/>
    </row>
    <row r="896" spans="1:29" ht="20.100000000000001" customHeight="1" x14ac:dyDescent="0.25">
      <c r="A896" s="406"/>
      <c r="B896" s="354"/>
      <c r="C896" s="354"/>
      <c r="D896" s="407"/>
      <c r="E896" s="407"/>
      <c r="F896" s="407"/>
      <c r="G896" s="407"/>
      <c r="H896" s="407"/>
      <c r="I896" s="354"/>
      <c r="J896" s="408" t="s">
        <v>59</v>
      </c>
      <c r="K896" s="409">
        <v>52000</v>
      </c>
      <c r="L896" s="410"/>
      <c r="M896" s="93"/>
      <c r="N896" s="110"/>
      <c r="O896" s="111" t="s">
        <v>60</v>
      </c>
      <c r="P896" s="111">
        <v>29</v>
      </c>
      <c r="Q896" s="111">
        <v>2</v>
      </c>
      <c r="R896" s="111">
        <v>0</v>
      </c>
      <c r="S896" s="112"/>
      <c r="T896" s="111" t="s">
        <v>60</v>
      </c>
      <c r="U896" s="113">
        <v>30000</v>
      </c>
      <c r="V896" s="113"/>
      <c r="W896" s="113">
        <f>V896+U896</f>
        <v>30000</v>
      </c>
      <c r="X896" s="113">
        <v>5000</v>
      </c>
      <c r="Y896" s="113">
        <f>W896-X896</f>
        <v>25000</v>
      </c>
      <c r="Z896" s="106"/>
      <c r="AA896" s="86"/>
      <c r="AB896" s="86"/>
      <c r="AC896" s="86"/>
    </row>
    <row r="897" spans="1:29" ht="20.100000000000001" customHeight="1" thickBot="1" x14ac:dyDescent="0.3">
      <c r="A897" s="406"/>
      <c r="B897" s="354" t="s">
        <v>61</v>
      </c>
      <c r="C897" s="411" t="s">
        <v>187</v>
      </c>
      <c r="D897" s="354"/>
      <c r="E897" s="354"/>
      <c r="F897" s="354"/>
      <c r="G897" s="354"/>
      <c r="H897" s="412"/>
      <c r="I897" s="407"/>
      <c r="J897" s="354"/>
      <c r="K897" s="354"/>
      <c r="L897" s="413"/>
      <c r="M897" s="94"/>
      <c r="N897" s="116"/>
      <c r="O897" s="111" t="s">
        <v>62</v>
      </c>
      <c r="P897" s="111"/>
      <c r="Q897" s="111"/>
      <c r="R897" s="111">
        <v>0</v>
      </c>
      <c r="S897" s="92"/>
      <c r="T897" s="111" t="s">
        <v>62</v>
      </c>
      <c r="U897" s="117">
        <f>Y896</f>
        <v>25000</v>
      </c>
      <c r="V897" s="113"/>
      <c r="W897" s="117">
        <f t="shared" ref="W897:W900" si="225">IF(U897="","",U897+V897)</f>
        <v>25000</v>
      </c>
      <c r="X897" s="113">
        <v>5000</v>
      </c>
      <c r="Y897" s="117">
        <f t="shared" ref="Y897:Y900" si="226">IF(W897="","",W897-X897)</f>
        <v>20000</v>
      </c>
      <c r="Z897" s="118"/>
      <c r="AA897" s="86"/>
      <c r="AB897" s="86"/>
      <c r="AC897" s="86"/>
    </row>
    <row r="898" spans="1:29" ht="20.100000000000001" customHeight="1" thickBot="1" x14ac:dyDescent="0.3">
      <c r="A898" s="406"/>
      <c r="B898" s="414" t="s">
        <v>63</v>
      </c>
      <c r="C898" s="446"/>
      <c r="D898" s="354"/>
      <c r="E898" s="354"/>
      <c r="F898" s="543" t="s">
        <v>52</v>
      </c>
      <c r="G898" s="544"/>
      <c r="H898" s="354"/>
      <c r="I898" s="543" t="s">
        <v>64</v>
      </c>
      <c r="J898" s="545"/>
      <c r="K898" s="544"/>
      <c r="L898" s="416"/>
      <c r="M898" s="93"/>
      <c r="N898" s="110"/>
      <c r="O898" s="111" t="s">
        <v>65</v>
      </c>
      <c r="P898" s="111"/>
      <c r="Q898" s="111"/>
      <c r="R898" s="111">
        <v>0</v>
      </c>
      <c r="S898" s="92"/>
      <c r="T898" s="111" t="s">
        <v>65</v>
      </c>
      <c r="U898" s="117"/>
      <c r="V898" s="113"/>
      <c r="W898" s="117" t="str">
        <f t="shared" si="225"/>
        <v/>
      </c>
      <c r="X898" s="113"/>
      <c r="Y898" s="117" t="str">
        <f t="shared" si="226"/>
        <v/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354"/>
      <c r="C899" s="354"/>
      <c r="D899" s="354"/>
      <c r="E899" s="354"/>
      <c r="F899" s="354"/>
      <c r="G899" s="354"/>
      <c r="H899" s="417"/>
      <c r="I899" s="354"/>
      <c r="J899" s="354"/>
      <c r="K899" s="354"/>
      <c r="L899" s="418"/>
      <c r="M899" s="93"/>
      <c r="N899" s="110"/>
      <c r="O899" s="111" t="s">
        <v>66</v>
      </c>
      <c r="P899" s="111"/>
      <c r="Q899" s="111"/>
      <c r="R899" s="111">
        <v>0</v>
      </c>
      <c r="S899" s="92"/>
      <c r="T899" s="111" t="s">
        <v>66</v>
      </c>
      <c r="U899" s="117"/>
      <c r="V899" s="113"/>
      <c r="W899" s="117" t="str">
        <f t="shared" si="225"/>
        <v/>
      </c>
      <c r="X899" s="113"/>
      <c r="Y899" s="117" t="str">
        <f t="shared" si="226"/>
        <v/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553" t="s">
        <v>51</v>
      </c>
      <c r="C900" s="502"/>
      <c r="D900" s="354"/>
      <c r="E900" s="354"/>
      <c r="F900" s="124" t="s">
        <v>67</v>
      </c>
      <c r="G900" s="125">
        <f>IF($J$1="January",U896,IF($J$1="February",U897,IF($J$1="March",U898,IF($J$1="April",U899,IF($J$1="May",U900,IF($J$1="June",U901,IF($J$1="July",U902,IF($J$1="August",U903,IF($J$1="August",U903,IF($J$1="September",U904,IF($J$1="October",U905,IF($J$1="November",U906,IF($J$1="December",U907)))))))))))))</f>
        <v>25000</v>
      </c>
      <c r="H900" s="417"/>
      <c r="I900" s="420">
        <f>IF(C904&gt;0,$K$2,C902)</f>
        <v>0</v>
      </c>
      <c r="J900" s="127" t="s">
        <v>68</v>
      </c>
      <c r="K900" s="128">
        <f>K896/$K$2*I900</f>
        <v>0</v>
      </c>
      <c r="L900" s="419"/>
      <c r="M900" s="93"/>
      <c r="N900" s="110"/>
      <c r="O900" s="111" t="s">
        <v>69</v>
      </c>
      <c r="P900" s="111"/>
      <c r="Q900" s="111"/>
      <c r="R900" s="111">
        <v>0</v>
      </c>
      <c r="S900" s="92"/>
      <c r="T900" s="111" t="s">
        <v>69</v>
      </c>
      <c r="U900" s="117"/>
      <c r="V900" s="113"/>
      <c r="W900" s="117" t="str">
        <f t="shared" si="225"/>
        <v/>
      </c>
      <c r="X900" s="113"/>
      <c r="Y900" s="117" t="str">
        <f t="shared" si="226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30"/>
      <c r="C901" s="130"/>
      <c r="D901" s="354"/>
      <c r="E901" s="354"/>
      <c r="F901" s="124" t="s">
        <v>9</v>
      </c>
      <c r="G901" s="125">
        <f>IF($J$1="January",V896,IF($J$1="February",V897,IF($J$1="March",V898,IF($J$1="April",V899,IF($J$1="May",V900,IF($J$1="June",V901,IF($J$1="July",V902,IF($J$1="August",V903,IF($J$1="August",V903,IF($J$1="September",V904,IF($J$1="October",V905,IF($J$1="November",V906,IF($J$1="December",V907)))))))))))))</f>
        <v>0</v>
      </c>
      <c r="H901" s="417"/>
      <c r="I901" s="447"/>
      <c r="J901" s="127" t="s">
        <v>70</v>
      </c>
      <c r="K901" s="125">
        <f>K896/$K$2/8*I901</f>
        <v>0</v>
      </c>
      <c r="L901" s="421"/>
      <c r="M901" s="93"/>
      <c r="N901" s="110"/>
      <c r="O901" s="111" t="s">
        <v>47</v>
      </c>
      <c r="P901" s="111"/>
      <c r="Q901" s="111"/>
      <c r="R901" s="111">
        <v>0</v>
      </c>
      <c r="S901" s="92"/>
      <c r="T901" s="111" t="s">
        <v>47</v>
      </c>
      <c r="U901" s="117"/>
      <c r="V901" s="113"/>
      <c r="W901" s="117" t="str">
        <f t="shared" ref="W901:W907" si="227">IF(U901="","",U901+V901)</f>
        <v/>
      </c>
      <c r="X901" s="113"/>
      <c r="Y901" s="117" t="str">
        <f t="shared" ref="Y901:Y907" si="228">IF(W901="","",W901-X901)</f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54</v>
      </c>
      <c r="C902" s="130">
        <f>IF($J$1="January",P896,IF($J$1="February",P897,IF($J$1="March",P898,IF($J$1="April",P899,IF($J$1="May",P900,IF($J$1="June",P901,IF($J$1="July",P902,IF($J$1="August",P903,IF($J$1="August",P903,IF($J$1="September",P904,IF($J$1="October",P905,IF($J$1="November",P906,IF($J$1="December",P907)))))))))))))</f>
        <v>0</v>
      </c>
      <c r="D902" s="354"/>
      <c r="E902" s="354"/>
      <c r="F902" s="124" t="s">
        <v>71</v>
      </c>
      <c r="G902" s="125">
        <f>IF($J$1="January",W896,IF($J$1="February",W897,IF($J$1="March",W898,IF($J$1="April",W899,IF($J$1="May",W900,IF($J$1="June",W901,IF($J$1="July",W902,IF($J$1="August",W903,IF($J$1="August",W903,IF($J$1="September",W904,IF($J$1="October",W905,IF($J$1="November",W906,IF($J$1="December",W907)))))))))))))</f>
        <v>25000</v>
      </c>
      <c r="H902" s="417"/>
      <c r="I902" s="554" t="s">
        <v>72</v>
      </c>
      <c r="J902" s="502"/>
      <c r="K902" s="125">
        <f>K900+K901</f>
        <v>0</v>
      </c>
      <c r="L902" s="421"/>
      <c r="M902" s="93"/>
      <c r="N902" s="110"/>
      <c r="O902" s="111" t="s">
        <v>73</v>
      </c>
      <c r="P902" s="111"/>
      <c r="Q902" s="111"/>
      <c r="R902" s="111">
        <v>0</v>
      </c>
      <c r="S902" s="92"/>
      <c r="T902" s="111" t="s">
        <v>73</v>
      </c>
      <c r="U902" s="117"/>
      <c r="V902" s="113"/>
      <c r="W902" s="117" t="str">
        <f t="shared" si="227"/>
        <v/>
      </c>
      <c r="X902" s="113"/>
      <c r="Y902" s="117" t="str">
        <f t="shared" si="228"/>
        <v/>
      </c>
      <c r="Z902" s="118"/>
      <c r="AA902" s="86"/>
      <c r="AB902" s="86"/>
      <c r="AC902" s="86"/>
    </row>
    <row r="903" spans="1:29" ht="20.100000000000001" customHeight="1" x14ac:dyDescent="0.25">
      <c r="A903" s="406"/>
      <c r="B903" s="124" t="s">
        <v>55</v>
      </c>
      <c r="C903" s="130">
        <f>IF($J$1="January",Q896,IF($J$1="February",Q897,IF($J$1="March",Q898,IF($J$1="April",Q899,IF($J$1="May",Q900,IF($J$1="June",Q901,IF($J$1="July",Q902,IF($J$1="August",Q903,IF($J$1="August",Q903,IF($J$1="September",Q904,IF($J$1="October",Q905,IF($J$1="November",Q906,IF($J$1="December",Q907)))))))))))))</f>
        <v>0</v>
      </c>
      <c r="D903" s="354"/>
      <c r="E903" s="354"/>
      <c r="F903" s="124" t="s">
        <v>11</v>
      </c>
      <c r="G903" s="125">
        <f>IF($J$1="January",X896,IF($J$1="February",X897,IF($J$1="March",X898,IF($J$1="April",X899,IF($J$1="May",X900,IF($J$1="June",X901,IF($J$1="July",X902,IF($J$1="August",X903,IF($J$1="August",X903,IF($J$1="September",X904,IF($J$1="October",X905,IF($J$1="November",X906,IF($J$1="December",X907)))))))))))))</f>
        <v>5000</v>
      </c>
      <c r="H903" s="417"/>
      <c r="I903" s="554" t="s">
        <v>74</v>
      </c>
      <c r="J903" s="502"/>
      <c r="K903" s="125">
        <f>G903</f>
        <v>5000</v>
      </c>
      <c r="L903" s="421"/>
      <c r="M903" s="93"/>
      <c r="N903" s="110"/>
      <c r="O903" s="111" t="s">
        <v>75</v>
      </c>
      <c r="P903" s="111"/>
      <c r="Q903" s="111"/>
      <c r="R903" s="111">
        <v>0</v>
      </c>
      <c r="S903" s="92"/>
      <c r="T903" s="111" t="s">
        <v>75</v>
      </c>
      <c r="U903" s="117"/>
      <c r="V903" s="113"/>
      <c r="W903" s="117" t="str">
        <f t="shared" si="227"/>
        <v/>
      </c>
      <c r="X903" s="113"/>
      <c r="Y903" s="117" t="str">
        <f t="shared" si="228"/>
        <v/>
      </c>
      <c r="Z903" s="118"/>
      <c r="AA903" s="86"/>
      <c r="AB903" s="86"/>
      <c r="AC903" s="86"/>
    </row>
    <row r="904" spans="1:29" ht="18.75" customHeight="1" x14ac:dyDescent="0.2">
      <c r="A904" s="406"/>
      <c r="B904" s="427" t="s">
        <v>76</v>
      </c>
      <c r="C904" s="425">
        <f>IF($J$1="January",R896,IF($J$1="February",R897,IF($J$1="March",R898,IF($J$1="April",R899,IF($J$1="May",R900,IF($J$1="June",R901,IF($J$1="July",R902,IF($J$1="August",R903,IF($J$1="August",R903,IF($J$1="September",R904,IF($J$1="October",R905,IF($J$1="November",R906,IF($J$1="December",R907)))))))))))))</f>
        <v>0</v>
      </c>
      <c r="D904" s="354"/>
      <c r="E904" s="354"/>
      <c r="F904" s="427" t="s">
        <v>58</v>
      </c>
      <c r="G904" s="428">
        <f>IF($J$1="January",Y896,IF($J$1="February",Y897,IF($J$1="March",Y898,IF($J$1="April",Y899,IF($J$1="May",Y900,IF($J$1="June",Y901,IF($J$1="July",Y902,IF($J$1="August",Y903,IF($J$1="August",Y903,IF($J$1="September",Y904,IF($J$1="October",Y905,IF($J$1="November",Y906,IF($J$1="December",Y907)))))))))))))</f>
        <v>20000</v>
      </c>
      <c r="H904" s="354"/>
      <c r="I904" s="533" t="s">
        <v>13</v>
      </c>
      <c r="J904" s="534"/>
      <c r="K904" s="431">
        <f>K902-K903</f>
        <v>-5000</v>
      </c>
      <c r="L904" s="413"/>
      <c r="M904" s="93"/>
      <c r="N904" s="110"/>
      <c r="O904" s="111" t="s">
        <v>78</v>
      </c>
      <c r="P904" s="111"/>
      <c r="Q904" s="111"/>
      <c r="R904" s="111">
        <v>0</v>
      </c>
      <c r="S904" s="92"/>
      <c r="T904" s="111" t="s">
        <v>78</v>
      </c>
      <c r="U904" s="117"/>
      <c r="V904" s="113"/>
      <c r="W904" s="117" t="str">
        <f t="shared" si="227"/>
        <v/>
      </c>
      <c r="X904" s="113"/>
      <c r="Y904" s="117" t="str">
        <f t="shared" si="228"/>
        <v/>
      </c>
      <c r="Z904" s="118"/>
      <c r="AA904" s="93"/>
      <c r="AB904" s="93"/>
      <c r="AC904" s="93"/>
    </row>
    <row r="905" spans="1:29" ht="20.100000000000001" customHeight="1" x14ac:dyDescent="0.25">
      <c r="A905" s="406"/>
      <c r="B905" s="354"/>
      <c r="C905" s="354"/>
      <c r="D905" s="354"/>
      <c r="E905" s="354"/>
      <c r="F905" s="354"/>
      <c r="G905" s="354"/>
      <c r="H905" s="354"/>
      <c r="I905" s="535"/>
      <c r="J905" s="536"/>
      <c r="K905" s="409"/>
      <c r="L905" s="416"/>
      <c r="M905" s="93"/>
      <c r="N905" s="110"/>
      <c r="O905" s="111" t="s">
        <v>79</v>
      </c>
      <c r="P905" s="111"/>
      <c r="Q905" s="111"/>
      <c r="R905" s="111">
        <v>0</v>
      </c>
      <c r="S905" s="92"/>
      <c r="T905" s="111" t="s">
        <v>79</v>
      </c>
      <c r="U905" s="117"/>
      <c r="V905" s="113"/>
      <c r="W905" s="117" t="str">
        <f t="shared" si="227"/>
        <v/>
      </c>
      <c r="X905" s="113"/>
      <c r="Y905" s="117" t="str">
        <f t="shared" si="228"/>
        <v/>
      </c>
      <c r="Z905" s="118"/>
      <c r="AA905" s="86"/>
      <c r="AB905" s="86"/>
      <c r="AC905" s="86"/>
    </row>
    <row r="906" spans="1:29" ht="20.100000000000001" customHeight="1" x14ac:dyDescent="0.3">
      <c r="A906" s="406"/>
      <c r="B906" s="445"/>
      <c r="C906" s="445"/>
      <c r="D906" s="445"/>
      <c r="E906" s="445"/>
      <c r="F906" s="445"/>
      <c r="G906" s="445"/>
      <c r="H906" s="445"/>
      <c r="I906" s="535"/>
      <c r="J906" s="536"/>
      <c r="K906" s="409"/>
      <c r="L906" s="416"/>
      <c r="M906" s="93"/>
      <c r="N906" s="110"/>
      <c r="O906" s="111" t="s">
        <v>80</v>
      </c>
      <c r="P906" s="111"/>
      <c r="Q906" s="111"/>
      <c r="R906" s="111">
        <v>0</v>
      </c>
      <c r="S906" s="92"/>
      <c r="T906" s="111" t="s">
        <v>80</v>
      </c>
      <c r="U906" s="117"/>
      <c r="V906" s="113"/>
      <c r="W906" s="117" t="str">
        <f t="shared" si="227"/>
        <v/>
      </c>
      <c r="X906" s="113"/>
      <c r="Y906" s="117" t="str">
        <f t="shared" si="228"/>
        <v/>
      </c>
      <c r="Z906" s="118"/>
      <c r="AA906" s="86"/>
      <c r="AB906" s="86"/>
      <c r="AC906" s="86"/>
    </row>
    <row r="907" spans="1:29" ht="20.100000000000001" customHeight="1" thickBot="1" x14ac:dyDescent="0.35">
      <c r="A907" s="422"/>
      <c r="B907" s="448"/>
      <c r="C907" s="448"/>
      <c r="D907" s="448"/>
      <c r="E907" s="448"/>
      <c r="F907" s="448"/>
      <c r="G907" s="448"/>
      <c r="H907" s="448"/>
      <c r="I907" s="448"/>
      <c r="J907" s="448"/>
      <c r="K907" s="448"/>
      <c r="L907" s="424"/>
      <c r="M907" s="93"/>
      <c r="N907" s="110"/>
      <c r="O907" s="111" t="s">
        <v>81</v>
      </c>
      <c r="P907" s="111"/>
      <c r="Q907" s="111"/>
      <c r="R907" s="111">
        <v>0</v>
      </c>
      <c r="S907" s="92"/>
      <c r="T907" s="111" t="s">
        <v>81</v>
      </c>
      <c r="U907" s="117"/>
      <c r="V907" s="113"/>
      <c r="W907" s="117" t="str">
        <f t="shared" si="227"/>
        <v/>
      </c>
      <c r="X907" s="113"/>
      <c r="Y907" s="117" t="str">
        <f t="shared" si="228"/>
        <v/>
      </c>
      <c r="Z907" s="118"/>
      <c r="AA907" s="86"/>
      <c r="AB907" s="86"/>
      <c r="AC907" s="86"/>
    </row>
    <row r="908" spans="1:29" ht="20.100000000000001" customHeight="1" thickBot="1" x14ac:dyDescent="0.3">
      <c r="M908" s="86"/>
      <c r="N908" s="110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</row>
    <row r="909" spans="1:29" ht="20.100000000000001" customHeight="1" thickBot="1" x14ac:dyDescent="0.55000000000000004">
      <c r="A909" s="537" t="s">
        <v>50</v>
      </c>
      <c r="B909" s="538"/>
      <c r="C909" s="538"/>
      <c r="D909" s="538"/>
      <c r="E909" s="538"/>
      <c r="F909" s="538"/>
      <c r="G909" s="538"/>
      <c r="H909" s="538"/>
      <c r="I909" s="538"/>
      <c r="J909" s="538"/>
      <c r="K909" s="538"/>
      <c r="L909" s="539"/>
      <c r="M909" s="94"/>
      <c r="N909" s="95"/>
      <c r="O909" s="546" t="s">
        <v>51</v>
      </c>
      <c r="P909" s="547"/>
      <c r="Q909" s="547"/>
      <c r="R909" s="548"/>
      <c r="S909" s="96"/>
      <c r="T909" s="546" t="s">
        <v>52</v>
      </c>
      <c r="U909" s="547"/>
      <c r="V909" s="547"/>
      <c r="W909" s="547"/>
      <c r="X909" s="547"/>
      <c r="Y909" s="548"/>
      <c r="Z909" s="97"/>
      <c r="AA909" s="86"/>
    </row>
    <row r="910" spans="1:29" ht="20.100000000000001" customHeight="1" thickBot="1" x14ac:dyDescent="0.3">
      <c r="A910" s="437"/>
      <c r="B910" s="438"/>
      <c r="C910" s="540" t="s">
        <v>240</v>
      </c>
      <c r="D910" s="541"/>
      <c r="E910" s="541"/>
      <c r="F910" s="541"/>
      <c r="G910" s="438" t="str">
        <f>$J$1</f>
        <v>February</v>
      </c>
      <c r="H910" s="542">
        <f>$K$1</f>
        <v>2024</v>
      </c>
      <c r="I910" s="541"/>
      <c r="J910" s="438"/>
      <c r="K910" s="439"/>
      <c r="L910" s="440"/>
      <c r="M910" s="102"/>
      <c r="N910" s="103"/>
      <c r="O910" s="104" t="s">
        <v>53</v>
      </c>
      <c r="P910" s="104" t="s">
        <v>54</v>
      </c>
      <c r="Q910" s="104" t="s">
        <v>55</v>
      </c>
      <c r="R910" s="104" t="s">
        <v>56</v>
      </c>
      <c r="S910" s="105"/>
      <c r="T910" s="104" t="s">
        <v>53</v>
      </c>
      <c r="U910" s="104" t="s">
        <v>57</v>
      </c>
      <c r="V910" s="104" t="s">
        <v>9</v>
      </c>
      <c r="W910" s="104" t="s">
        <v>10</v>
      </c>
      <c r="X910" s="104" t="s">
        <v>11</v>
      </c>
      <c r="Y910" s="104" t="s">
        <v>58</v>
      </c>
      <c r="Z910" s="106"/>
      <c r="AA910" s="86"/>
    </row>
    <row r="911" spans="1:29" ht="20.100000000000001" customHeight="1" x14ac:dyDescent="0.25">
      <c r="A911" s="406"/>
      <c r="B911" s="354"/>
      <c r="C911" s="354"/>
      <c r="D911" s="407"/>
      <c r="E911" s="407"/>
      <c r="F911" s="407"/>
      <c r="G911" s="407"/>
      <c r="H911" s="407"/>
      <c r="I911" s="354"/>
      <c r="J911" s="408" t="s">
        <v>59</v>
      </c>
      <c r="K911" s="409">
        <v>70000</v>
      </c>
      <c r="L911" s="410"/>
      <c r="M911" s="93"/>
      <c r="N911" s="110"/>
      <c r="O911" s="111" t="s">
        <v>60</v>
      </c>
      <c r="P911" s="111">
        <v>31</v>
      </c>
      <c r="Q911" s="111">
        <v>0</v>
      </c>
      <c r="R911" s="111">
        <v>0</v>
      </c>
      <c r="S911" s="112"/>
      <c r="T911" s="111" t="s">
        <v>60</v>
      </c>
      <c r="U911" s="113"/>
      <c r="V911" s="113"/>
      <c r="W911" s="113">
        <f>V911+U911</f>
        <v>0</v>
      </c>
      <c r="X911" s="113"/>
      <c r="Y911" s="113">
        <f>W911-X911</f>
        <v>0</v>
      </c>
      <c r="Z911" s="106"/>
      <c r="AA911" s="86"/>
    </row>
    <row r="912" spans="1:29" ht="20.100000000000001" customHeight="1" thickBot="1" x14ac:dyDescent="0.3">
      <c r="A912" s="406"/>
      <c r="B912" s="354" t="s">
        <v>61</v>
      </c>
      <c r="C912" s="411" t="s">
        <v>227</v>
      </c>
      <c r="D912" s="354"/>
      <c r="E912" s="354"/>
      <c r="F912" s="354"/>
      <c r="G912" s="354"/>
      <c r="H912" s="412"/>
      <c r="I912" s="407"/>
      <c r="J912" s="354"/>
      <c r="K912" s="354"/>
      <c r="L912" s="413"/>
      <c r="M912" s="94"/>
      <c r="N912" s="116"/>
      <c r="O912" s="111" t="s">
        <v>62</v>
      </c>
      <c r="P912" s="111"/>
      <c r="Q912" s="111"/>
      <c r="R912" s="111">
        <v>0</v>
      </c>
      <c r="S912" s="92"/>
      <c r="T912" s="111" t="s">
        <v>62</v>
      </c>
      <c r="U912" s="117">
        <f>Y911</f>
        <v>0</v>
      </c>
      <c r="V912" s="113"/>
      <c r="W912" s="117">
        <f t="shared" ref="W912:W922" si="229">IF(U912="","",U912+V912)</f>
        <v>0</v>
      </c>
      <c r="X912" s="113"/>
      <c r="Y912" s="117">
        <f t="shared" ref="Y912:Y922" si="230">IF(W912="","",W912-X912)</f>
        <v>0</v>
      </c>
      <c r="Z912" s="118"/>
      <c r="AA912" s="86"/>
    </row>
    <row r="913" spans="1:29" ht="20.100000000000001" customHeight="1" thickBot="1" x14ac:dyDescent="0.3">
      <c r="A913" s="406"/>
      <c r="B913" s="414" t="s">
        <v>63</v>
      </c>
      <c r="C913" s="446"/>
      <c r="D913" s="354"/>
      <c r="E913" s="354"/>
      <c r="F913" s="543" t="s">
        <v>52</v>
      </c>
      <c r="G913" s="544"/>
      <c r="H913" s="354"/>
      <c r="I913" s="543" t="s">
        <v>64</v>
      </c>
      <c r="J913" s="545"/>
      <c r="K913" s="544"/>
      <c r="L913" s="416"/>
      <c r="M913" s="93"/>
      <c r="N913" s="110"/>
      <c r="O913" s="111" t="s">
        <v>65</v>
      </c>
      <c r="P913" s="111"/>
      <c r="Q913" s="111"/>
      <c r="R913" s="111">
        <v>0</v>
      </c>
      <c r="S913" s="92"/>
      <c r="T913" s="111" t="s">
        <v>65</v>
      </c>
      <c r="U913" s="117">
        <f t="shared" ref="U913:U914" si="231">IF($J$1="April",Y912,Y912)</f>
        <v>0</v>
      </c>
      <c r="V913" s="113"/>
      <c r="W913" s="117">
        <f t="shared" si="229"/>
        <v>0</v>
      </c>
      <c r="X913" s="113"/>
      <c r="Y913" s="117">
        <f t="shared" si="230"/>
        <v>0</v>
      </c>
      <c r="Z913" s="118"/>
      <c r="AA913" s="86"/>
    </row>
    <row r="914" spans="1:29" ht="20.100000000000001" customHeight="1" x14ac:dyDescent="0.25">
      <c r="A914" s="406"/>
      <c r="B914" s="354"/>
      <c r="C914" s="354"/>
      <c r="D914" s="354"/>
      <c r="E914" s="354"/>
      <c r="F914" s="354"/>
      <c r="G914" s="354"/>
      <c r="H914" s="417"/>
      <c r="I914" s="354"/>
      <c r="J914" s="354"/>
      <c r="K914" s="354"/>
      <c r="L914" s="418"/>
      <c r="M914" s="93"/>
      <c r="N914" s="110"/>
      <c r="O914" s="111" t="s">
        <v>66</v>
      </c>
      <c r="P914" s="111"/>
      <c r="Q914" s="111"/>
      <c r="R914" s="111">
        <v>0</v>
      </c>
      <c r="S914" s="92"/>
      <c r="T914" s="111" t="s">
        <v>66</v>
      </c>
      <c r="U914" s="117">
        <f t="shared" si="231"/>
        <v>0</v>
      </c>
      <c r="V914" s="113"/>
      <c r="W914" s="117">
        <f t="shared" si="229"/>
        <v>0</v>
      </c>
      <c r="X914" s="113"/>
      <c r="Y914" s="117">
        <f t="shared" si="230"/>
        <v>0</v>
      </c>
      <c r="Z914" s="118"/>
      <c r="AA914" s="86"/>
    </row>
    <row r="915" spans="1:29" ht="20.100000000000001" customHeight="1" x14ac:dyDescent="0.25">
      <c r="A915" s="406"/>
      <c r="B915" s="553" t="s">
        <v>51</v>
      </c>
      <c r="C915" s="502"/>
      <c r="D915" s="354"/>
      <c r="E915" s="354"/>
      <c r="F915" s="124" t="s">
        <v>67</v>
      </c>
      <c r="G915" s="125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>0</v>
      </c>
      <c r="H915" s="417"/>
      <c r="I915" s="420">
        <f>IF(C919&gt;0,$K$2,C917)</f>
        <v>0</v>
      </c>
      <c r="J915" s="127" t="s">
        <v>68</v>
      </c>
      <c r="K915" s="128">
        <f>K911/$K$2*I915</f>
        <v>0</v>
      </c>
      <c r="L915" s="419"/>
      <c r="M915" s="93"/>
      <c r="N915" s="110"/>
      <c r="O915" s="111" t="s">
        <v>69</v>
      </c>
      <c r="P915" s="111"/>
      <c r="Q915" s="111"/>
      <c r="R915" s="111">
        <v>0</v>
      </c>
      <c r="S915" s="92"/>
      <c r="T915" s="111" t="s">
        <v>69</v>
      </c>
      <c r="U915" s="117">
        <f t="shared" ref="U915:U918" si="232">IF($J$1="May",Y914,Y914)</f>
        <v>0</v>
      </c>
      <c r="V915" s="113"/>
      <c r="W915" s="117">
        <f t="shared" si="229"/>
        <v>0</v>
      </c>
      <c r="X915" s="113"/>
      <c r="Y915" s="117">
        <f t="shared" si="230"/>
        <v>0</v>
      </c>
      <c r="Z915" s="118"/>
      <c r="AA915" s="86"/>
    </row>
    <row r="916" spans="1:29" ht="20.100000000000001" customHeight="1" x14ac:dyDescent="0.25">
      <c r="A916" s="406"/>
      <c r="B916" s="130"/>
      <c r="C916" s="130"/>
      <c r="D916" s="354"/>
      <c r="E916" s="354"/>
      <c r="F916" s="124" t="s">
        <v>9</v>
      </c>
      <c r="G916" s="125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6" s="417"/>
      <c r="I916" s="447"/>
      <c r="J916" s="127" t="s">
        <v>70</v>
      </c>
      <c r="K916" s="125">
        <f>K911/$K$2/8*I916</f>
        <v>0</v>
      </c>
      <c r="L916" s="421"/>
      <c r="M916" s="93"/>
      <c r="N916" s="110"/>
      <c r="O916" s="111" t="s">
        <v>47</v>
      </c>
      <c r="P916" s="111"/>
      <c r="Q916" s="111"/>
      <c r="R916" s="111">
        <v>0</v>
      </c>
      <c r="S916" s="92"/>
      <c r="T916" s="111" t="s">
        <v>47</v>
      </c>
      <c r="U916" s="117">
        <f t="shared" si="232"/>
        <v>0</v>
      </c>
      <c r="V916" s="113"/>
      <c r="W916" s="117">
        <f t="shared" si="229"/>
        <v>0</v>
      </c>
      <c r="X916" s="113"/>
      <c r="Y916" s="117">
        <f t="shared" si="230"/>
        <v>0</v>
      </c>
      <c r="Z916" s="118"/>
      <c r="AA916" s="86"/>
    </row>
    <row r="917" spans="1:29" ht="20.100000000000001" customHeight="1" x14ac:dyDescent="0.25">
      <c r="A917" s="406"/>
      <c r="B917" s="124" t="s">
        <v>54</v>
      </c>
      <c r="C917" s="130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0</v>
      </c>
      <c r="D917" s="354"/>
      <c r="E917" s="354"/>
      <c r="F917" s="124" t="s">
        <v>71</v>
      </c>
      <c r="G917" s="125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>0</v>
      </c>
      <c r="H917" s="417"/>
      <c r="I917" s="554" t="s">
        <v>72</v>
      </c>
      <c r="J917" s="502"/>
      <c r="K917" s="125">
        <f>K915+K916</f>
        <v>0</v>
      </c>
      <c r="L917" s="421"/>
      <c r="M917" s="93"/>
      <c r="N917" s="110"/>
      <c r="O917" s="111" t="s">
        <v>73</v>
      </c>
      <c r="P917" s="111"/>
      <c r="Q917" s="111"/>
      <c r="R917" s="111">
        <v>0</v>
      </c>
      <c r="S917" s="92"/>
      <c r="T917" s="111" t="s">
        <v>73</v>
      </c>
      <c r="U917" s="117">
        <f t="shared" si="232"/>
        <v>0</v>
      </c>
      <c r="V917" s="113"/>
      <c r="W917" s="117">
        <f t="shared" si="229"/>
        <v>0</v>
      </c>
      <c r="X917" s="113"/>
      <c r="Y917" s="117">
        <f t="shared" si="230"/>
        <v>0</v>
      </c>
      <c r="Z917" s="118"/>
      <c r="AA917" s="86"/>
    </row>
    <row r="918" spans="1:29" ht="20.100000000000001" customHeight="1" x14ac:dyDescent="0.25">
      <c r="A918" s="406"/>
      <c r="B918" s="124" t="s">
        <v>55</v>
      </c>
      <c r="C918" s="130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0</v>
      </c>
      <c r="D918" s="354"/>
      <c r="E918" s="354"/>
      <c r="F918" s="124" t="s">
        <v>11</v>
      </c>
      <c r="G918" s="125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8" s="417"/>
      <c r="I918" s="554" t="s">
        <v>74</v>
      </c>
      <c r="J918" s="502"/>
      <c r="K918" s="125">
        <f>G918</f>
        <v>0</v>
      </c>
      <c r="L918" s="421"/>
      <c r="M918" s="93"/>
      <c r="N918" s="110"/>
      <c r="O918" s="111" t="s">
        <v>75</v>
      </c>
      <c r="P918" s="111"/>
      <c r="Q918" s="111"/>
      <c r="R918" s="111">
        <v>0</v>
      </c>
      <c r="S918" s="92"/>
      <c r="T918" s="111" t="s">
        <v>75</v>
      </c>
      <c r="U918" s="117">
        <f t="shared" si="232"/>
        <v>0</v>
      </c>
      <c r="V918" s="113"/>
      <c r="W918" s="117">
        <f t="shared" si="229"/>
        <v>0</v>
      </c>
      <c r="X918" s="113"/>
      <c r="Y918" s="117">
        <f t="shared" si="230"/>
        <v>0</v>
      </c>
      <c r="Z918" s="118"/>
      <c r="AA918" s="86"/>
    </row>
    <row r="919" spans="1:29" ht="18.75" customHeight="1" x14ac:dyDescent="0.2">
      <c r="A919" s="406"/>
      <c r="B919" s="427" t="s">
        <v>76</v>
      </c>
      <c r="C919" s="425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>0</v>
      </c>
      <c r="D919" s="354"/>
      <c r="E919" s="354"/>
      <c r="F919" s="427" t="s">
        <v>58</v>
      </c>
      <c r="G919" s="428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>0</v>
      </c>
      <c r="H919" s="354"/>
      <c r="I919" s="533" t="s">
        <v>13</v>
      </c>
      <c r="J919" s="534"/>
      <c r="K919" s="431">
        <f>K917-K918</f>
        <v>0</v>
      </c>
      <c r="L919" s="413"/>
      <c r="M919" s="93"/>
      <c r="N919" s="110"/>
      <c r="O919" s="111" t="s">
        <v>78</v>
      </c>
      <c r="P919" s="111"/>
      <c r="Q919" s="111"/>
      <c r="R919" s="111">
        <v>0</v>
      </c>
      <c r="S919" s="92"/>
      <c r="T919" s="111" t="s">
        <v>78</v>
      </c>
      <c r="U919" s="117">
        <f>Y918</f>
        <v>0</v>
      </c>
      <c r="V919" s="113"/>
      <c r="W919" s="117">
        <f t="shared" si="229"/>
        <v>0</v>
      </c>
      <c r="X919" s="113"/>
      <c r="Y919" s="117">
        <f t="shared" si="230"/>
        <v>0</v>
      </c>
      <c r="Z919" s="118"/>
      <c r="AA919" s="93"/>
      <c r="AB919" s="93"/>
      <c r="AC919" s="93"/>
    </row>
    <row r="920" spans="1:29" ht="20.100000000000001" customHeight="1" x14ac:dyDescent="0.2">
      <c r="A920" s="406"/>
      <c r="B920" s="354"/>
      <c r="C920" s="354"/>
      <c r="D920" s="354"/>
      <c r="E920" s="354"/>
      <c r="F920" s="354"/>
      <c r="G920" s="354"/>
      <c r="H920" s="354"/>
      <c r="I920" s="535"/>
      <c r="J920" s="536"/>
      <c r="K920" s="409"/>
      <c r="L920" s="416"/>
      <c r="M920" s="93"/>
      <c r="N920" s="110"/>
      <c r="O920" s="111" t="s">
        <v>79</v>
      </c>
      <c r="P920" s="111"/>
      <c r="Q920" s="111"/>
      <c r="R920" s="111" t="str">
        <f t="shared" ref="R920:R921" si="233">IF(Q920="","",R919-Q920)</f>
        <v/>
      </c>
      <c r="S920" s="92"/>
      <c r="T920" s="111" t="s">
        <v>79</v>
      </c>
      <c r="U920" s="117" t="str">
        <f>IF($J$1="October",Y919,"")</f>
        <v/>
      </c>
      <c r="V920" s="113"/>
      <c r="W920" s="117" t="str">
        <f t="shared" si="229"/>
        <v/>
      </c>
      <c r="X920" s="113"/>
      <c r="Y920" s="117" t="str">
        <f t="shared" si="230"/>
        <v/>
      </c>
      <c r="Z920" s="118"/>
      <c r="AA920" s="93"/>
      <c r="AB920" s="93"/>
      <c r="AC920" s="93"/>
    </row>
    <row r="921" spans="1:29" ht="20.100000000000001" customHeight="1" x14ac:dyDescent="0.3">
      <c r="A921" s="406"/>
      <c r="B921" s="445"/>
      <c r="C921" s="445"/>
      <c r="D921" s="445"/>
      <c r="E921" s="445"/>
      <c r="F921" s="445"/>
      <c r="G921" s="445"/>
      <c r="H921" s="445"/>
      <c r="I921" s="535"/>
      <c r="J921" s="536"/>
      <c r="K921" s="409"/>
      <c r="L921" s="416"/>
      <c r="M921" s="93"/>
      <c r="N921" s="110"/>
      <c r="O921" s="111" t="s">
        <v>80</v>
      </c>
      <c r="P921" s="111"/>
      <c r="Q921" s="111"/>
      <c r="R921" s="111" t="str">
        <f t="shared" si="233"/>
        <v/>
      </c>
      <c r="S921" s="92"/>
      <c r="T921" s="111" t="s">
        <v>80</v>
      </c>
      <c r="U921" s="117"/>
      <c r="V921" s="113"/>
      <c r="W921" s="117" t="str">
        <f t="shared" si="229"/>
        <v/>
      </c>
      <c r="X921" s="113"/>
      <c r="Y921" s="117" t="str">
        <f t="shared" si="230"/>
        <v/>
      </c>
      <c r="Z921" s="118"/>
      <c r="AA921" s="93"/>
      <c r="AB921" s="93"/>
      <c r="AC921" s="93"/>
    </row>
    <row r="922" spans="1:29" ht="20.100000000000001" customHeight="1" thickBot="1" x14ac:dyDescent="0.35">
      <c r="A922" s="422"/>
      <c r="B922" s="448"/>
      <c r="C922" s="448"/>
      <c r="D922" s="448"/>
      <c r="E922" s="448"/>
      <c r="F922" s="448"/>
      <c r="G922" s="448"/>
      <c r="H922" s="448"/>
      <c r="I922" s="448"/>
      <c r="J922" s="448"/>
      <c r="K922" s="448"/>
      <c r="L922" s="424"/>
      <c r="M922" s="93"/>
      <c r="N922" s="110"/>
      <c r="O922" s="111" t="s">
        <v>81</v>
      </c>
      <c r="P922" s="111"/>
      <c r="Q922" s="111"/>
      <c r="R922" s="111">
        <v>0</v>
      </c>
      <c r="S922" s="92"/>
      <c r="T922" s="111" t="s">
        <v>81</v>
      </c>
      <c r="U922" s="117"/>
      <c r="V922" s="113"/>
      <c r="W922" s="117" t="str">
        <f t="shared" si="229"/>
        <v/>
      </c>
      <c r="X922" s="113"/>
      <c r="Y922" s="117" t="str">
        <f t="shared" si="230"/>
        <v/>
      </c>
      <c r="Z922" s="118"/>
      <c r="AA922" s="93"/>
      <c r="AB922" s="93"/>
      <c r="AC922" s="93"/>
    </row>
    <row r="923" spans="1:29" ht="20.100000000000001" customHeight="1" thickBot="1" x14ac:dyDescent="0.3">
      <c r="M923" s="86"/>
      <c r="N923" s="110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</row>
    <row r="924" spans="1:29" ht="20.100000000000001" customHeight="1" thickBot="1" x14ac:dyDescent="0.55000000000000004">
      <c r="A924" s="537" t="s">
        <v>50</v>
      </c>
      <c r="B924" s="538"/>
      <c r="C924" s="538"/>
      <c r="D924" s="538"/>
      <c r="E924" s="538"/>
      <c r="F924" s="538"/>
      <c r="G924" s="538"/>
      <c r="H924" s="538"/>
      <c r="I924" s="538"/>
      <c r="J924" s="538"/>
      <c r="K924" s="538"/>
      <c r="L924" s="539"/>
      <c r="M924" s="94"/>
      <c r="N924" s="95"/>
      <c r="O924" s="546" t="s">
        <v>51</v>
      </c>
      <c r="P924" s="547"/>
      <c r="Q924" s="547"/>
      <c r="R924" s="548"/>
      <c r="S924" s="96"/>
      <c r="T924" s="546" t="s">
        <v>52</v>
      </c>
      <c r="U924" s="547"/>
      <c r="V924" s="547"/>
      <c r="W924" s="547"/>
      <c r="X924" s="547"/>
      <c r="Y924" s="548"/>
    </row>
    <row r="925" spans="1:29" ht="20.100000000000001" customHeight="1" thickBot="1" x14ac:dyDescent="0.25">
      <c r="A925" s="437"/>
      <c r="B925" s="438"/>
      <c r="C925" s="540" t="s">
        <v>240</v>
      </c>
      <c r="D925" s="541"/>
      <c r="E925" s="541"/>
      <c r="F925" s="541"/>
      <c r="G925" s="438" t="str">
        <f>$J$1</f>
        <v>February</v>
      </c>
      <c r="H925" s="542">
        <f>$K$1</f>
        <v>2024</v>
      </c>
      <c r="I925" s="541"/>
      <c r="J925" s="438"/>
      <c r="K925" s="439"/>
      <c r="L925" s="440"/>
      <c r="M925" s="102"/>
      <c r="N925" s="103"/>
      <c r="O925" s="104" t="s">
        <v>53</v>
      </c>
      <c r="P925" s="104" t="s">
        <v>54</v>
      </c>
      <c r="Q925" s="104" t="s">
        <v>55</v>
      </c>
      <c r="R925" s="104" t="s">
        <v>56</v>
      </c>
      <c r="S925" s="105"/>
      <c r="T925" s="104" t="s">
        <v>53</v>
      </c>
      <c r="U925" s="104" t="s">
        <v>57</v>
      </c>
      <c r="V925" s="104" t="s">
        <v>9</v>
      </c>
      <c r="W925" s="104" t="s">
        <v>10</v>
      </c>
      <c r="X925" s="104" t="s">
        <v>11</v>
      </c>
      <c r="Y925" s="104" t="s">
        <v>58</v>
      </c>
    </row>
    <row r="926" spans="1:29" ht="20.100000000000001" customHeight="1" x14ac:dyDescent="0.2">
      <c r="A926" s="98"/>
      <c r="B926" s="85"/>
      <c r="C926" s="85"/>
      <c r="D926" s="107"/>
      <c r="E926" s="107"/>
      <c r="F926" s="107"/>
      <c r="G926" s="107"/>
      <c r="H926" s="107"/>
      <c r="I926" s="85"/>
      <c r="J926" s="108" t="s">
        <v>59</v>
      </c>
      <c r="K926" s="87">
        <v>120000</v>
      </c>
      <c r="L926" s="109"/>
      <c r="M926" s="93"/>
      <c r="N926" s="110"/>
      <c r="O926" s="111" t="s">
        <v>60</v>
      </c>
      <c r="P926" s="111">
        <v>31</v>
      </c>
      <c r="Q926" s="111">
        <v>0</v>
      </c>
      <c r="R926" s="111">
        <v>0</v>
      </c>
      <c r="S926" s="112"/>
      <c r="T926" s="111" t="s">
        <v>60</v>
      </c>
      <c r="U926" s="113">
        <v>5000</v>
      </c>
      <c r="V926" s="113">
        <v>30000</v>
      </c>
      <c r="W926" s="113">
        <f>V926+U926</f>
        <v>35000</v>
      </c>
      <c r="X926" s="113">
        <v>5000</v>
      </c>
      <c r="Y926" s="113">
        <f>W926-X926</f>
        <v>30000</v>
      </c>
    </row>
    <row r="927" spans="1:29" ht="20.100000000000001" customHeight="1" thickBot="1" x14ac:dyDescent="0.25">
      <c r="A927" s="98"/>
      <c r="B927" s="85" t="s">
        <v>61</v>
      </c>
      <c r="C927" s="84" t="s">
        <v>239</v>
      </c>
      <c r="D927" s="85"/>
      <c r="E927" s="85"/>
      <c r="F927" s="85"/>
      <c r="G927" s="107"/>
      <c r="H927" s="114"/>
      <c r="I927" s="107"/>
      <c r="J927" s="85"/>
      <c r="K927" s="85"/>
      <c r="L927" s="115"/>
      <c r="M927" s="94"/>
      <c r="N927" s="116"/>
      <c r="O927" s="111" t="s">
        <v>62</v>
      </c>
      <c r="P927" s="111"/>
      <c r="Q927" s="111"/>
      <c r="R927" s="111" t="str">
        <f t="shared" ref="R927:R937" si="234">IF(Q927="","",R926-Q927)</f>
        <v/>
      </c>
      <c r="S927" s="92"/>
      <c r="T927" s="111" t="s">
        <v>62</v>
      </c>
      <c r="U927" s="117">
        <f>Y926</f>
        <v>30000</v>
      </c>
      <c r="V927" s="113">
        <v>50000</v>
      </c>
      <c r="W927" s="117">
        <f t="shared" ref="W927:W937" si="235">IF(U927="","",U927+V927)</f>
        <v>80000</v>
      </c>
      <c r="X927" s="113">
        <v>15000</v>
      </c>
      <c r="Y927" s="117">
        <f t="shared" ref="Y927:Y937" si="236">IF(W927="","",W927-X927)</f>
        <v>65000</v>
      </c>
    </row>
    <row r="928" spans="1:29" ht="20.100000000000001" customHeight="1" thickBot="1" x14ac:dyDescent="0.25">
      <c r="A928" s="98"/>
      <c r="B928" s="119" t="s">
        <v>63</v>
      </c>
      <c r="C928" s="467">
        <v>45597</v>
      </c>
      <c r="D928" s="85"/>
      <c r="E928" s="85"/>
      <c r="F928" s="543" t="s">
        <v>52</v>
      </c>
      <c r="G928" s="544"/>
      <c r="H928" s="354"/>
      <c r="I928" s="543" t="s">
        <v>64</v>
      </c>
      <c r="J928" s="545"/>
      <c r="K928" s="544"/>
      <c r="L928" s="121"/>
      <c r="M928" s="93"/>
      <c r="N928" s="110"/>
      <c r="O928" s="111" t="s">
        <v>65</v>
      </c>
      <c r="P928" s="111"/>
      <c r="Q928" s="111"/>
      <c r="R928" s="111" t="str">
        <f t="shared" si="234"/>
        <v/>
      </c>
      <c r="S928" s="92"/>
      <c r="T928" s="111" t="s">
        <v>65</v>
      </c>
      <c r="U928" s="117"/>
      <c r="V928" s="113"/>
      <c r="W928" s="117" t="str">
        <f t="shared" si="235"/>
        <v/>
      </c>
      <c r="X928" s="113"/>
      <c r="Y928" s="117" t="str">
        <f t="shared" si="236"/>
        <v/>
      </c>
    </row>
    <row r="929" spans="1:29" ht="20.100000000000001" customHeight="1" x14ac:dyDescent="0.2">
      <c r="A929" s="98"/>
      <c r="B929" s="85"/>
      <c r="C929" s="85"/>
      <c r="D929" s="85"/>
      <c r="E929" s="85"/>
      <c r="F929" s="85"/>
      <c r="G929" s="85"/>
      <c r="H929" s="122"/>
      <c r="I929" s="85"/>
      <c r="J929" s="85"/>
      <c r="K929" s="85"/>
      <c r="L929" s="123"/>
      <c r="M929" s="93"/>
      <c r="N929" s="110"/>
      <c r="O929" s="111" t="s">
        <v>66</v>
      </c>
      <c r="P929" s="111"/>
      <c r="Q929" s="111"/>
      <c r="R929" s="111" t="str">
        <f t="shared" si="234"/>
        <v/>
      </c>
      <c r="S929" s="92"/>
      <c r="T929" s="111" t="s">
        <v>66</v>
      </c>
      <c r="U929" s="117"/>
      <c r="V929" s="113"/>
      <c r="W929" s="117" t="str">
        <f t="shared" si="235"/>
        <v/>
      </c>
      <c r="X929" s="113"/>
      <c r="Y929" s="117" t="str">
        <f t="shared" si="236"/>
        <v/>
      </c>
    </row>
    <row r="930" spans="1:29" ht="20.100000000000001" customHeight="1" x14ac:dyDescent="0.2">
      <c r="A930" s="98"/>
      <c r="B930" s="550" t="s">
        <v>51</v>
      </c>
      <c r="C930" s="502"/>
      <c r="D930" s="85"/>
      <c r="E930" s="85"/>
      <c r="F930" s="124" t="s">
        <v>67</v>
      </c>
      <c r="G930" s="125">
        <f>IF($J$1="January",U926,IF($J$1="February",U927,IF($J$1="March",U928,IF($J$1="April",U929,IF($J$1="May",U930,IF($J$1="June",U931,IF($J$1="July",U932,IF($J$1="August",U933,IF($J$1="August",U933,IF($J$1="September",U934,IF($J$1="October",U935,IF($J$1="November",U936,IF($J$1="December",U937)))))))))))))</f>
        <v>30000</v>
      </c>
      <c r="H930" s="122"/>
      <c r="I930" s="126">
        <f>IF(C934&gt;0,$K$2,C932)</f>
        <v>28</v>
      </c>
      <c r="J930" s="127" t="s">
        <v>68</v>
      </c>
      <c r="K930" s="128">
        <f>K926/$K$2*I930</f>
        <v>119999.99999999999</v>
      </c>
      <c r="L930" s="129"/>
      <c r="M930" s="93"/>
      <c r="N930" s="110"/>
      <c r="O930" s="111" t="s">
        <v>69</v>
      </c>
      <c r="P930" s="111"/>
      <c r="Q930" s="111"/>
      <c r="R930" s="111" t="str">
        <f t="shared" si="234"/>
        <v/>
      </c>
      <c r="S930" s="92"/>
      <c r="T930" s="111" t="s">
        <v>69</v>
      </c>
      <c r="U930" s="117"/>
      <c r="V930" s="113"/>
      <c r="W930" s="117" t="str">
        <f t="shared" si="235"/>
        <v/>
      </c>
      <c r="X930" s="113"/>
      <c r="Y930" s="117" t="str">
        <f t="shared" si="236"/>
        <v/>
      </c>
    </row>
    <row r="931" spans="1:29" ht="20.100000000000001" customHeight="1" x14ac:dyDescent="0.2">
      <c r="A931" s="98"/>
      <c r="B931" s="130"/>
      <c r="C931" s="130"/>
      <c r="D931" s="85"/>
      <c r="E931" s="85"/>
      <c r="F931" s="124" t="s">
        <v>9</v>
      </c>
      <c r="G931" s="125">
        <f>IF($J$1="January",V926,IF($J$1="February",V927,IF($J$1="March",V928,IF($J$1="April",V929,IF($J$1="May",V930,IF($J$1="June",V931,IF($J$1="July",V932,IF($J$1="August",V933,IF($J$1="August",V933,IF($J$1="September",V934,IF($J$1="October",V935,IF($J$1="November",V936,IF($J$1="December",V937)))))))))))))</f>
        <v>50000</v>
      </c>
      <c r="H931" s="122"/>
      <c r="I931" s="126">
        <v>0</v>
      </c>
      <c r="J931" s="127" t="s">
        <v>70</v>
      </c>
      <c r="K931" s="125">
        <f>K926/$K$2/8*I931</f>
        <v>0</v>
      </c>
      <c r="L931" s="131"/>
      <c r="M931" s="93"/>
      <c r="N931" s="110"/>
      <c r="O931" s="111" t="s">
        <v>47</v>
      </c>
      <c r="P931" s="111"/>
      <c r="Q931" s="111"/>
      <c r="R931" s="111" t="str">
        <f t="shared" si="234"/>
        <v/>
      </c>
      <c r="S931" s="92"/>
      <c r="T931" s="111" t="s">
        <v>47</v>
      </c>
      <c r="U931" s="117"/>
      <c r="V931" s="113"/>
      <c r="W931" s="117" t="str">
        <f t="shared" si="235"/>
        <v/>
      </c>
      <c r="X931" s="113"/>
      <c r="Y931" s="117" t="str">
        <f t="shared" si="236"/>
        <v/>
      </c>
    </row>
    <row r="932" spans="1:29" ht="20.100000000000001" customHeight="1" x14ac:dyDescent="0.2">
      <c r="A932" s="98"/>
      <c r="B932" s="124" t="s">
        <v>54</v>
      </c>
      <c r="C932" s="130">
        <f>IF($J$1="January",P926,IF($J$1="February",P927,IF($J$1="March",P928,IF($J$1="April",P929,IF($J$1="May",P930,IF($J$1="June",P931,IF($J$1="July",P932,IF($J$1="August",P933,IF($J$1="August",P933,IF($J$1="September",P934,IF($J$1="October",P935,IF($J$1="November",P936,IF($J$1="December",P937)))))))))))))</f>
        <v>0</v>
      </c>
      <c r="D932" s="85"/>
      <c r="E932" s="85"/>
      <c r="F932" s="124" t="s">
        <v>71</v>
      </c>
      <c r="G932" s="125">
        <f>IF($J$1="January",W926,IF($J$1="February",W927,IF($J$1="March",W928,IF($J$1="April",W929,IF($J$1="May",W930,IF($J$1="June",W931,IF($J$1="July",W932,IF($J$1="August",W933,IF($J$1="August",W933,IF($J$1="September",W934,IF($J$1="October",W935,IF($J$1="November",W936,IF($J$1="December",W937)))))))))))))</f>
        <v>80000</v>
      </c>
      <c r="H932" s="122"/>
      <c r="I932" s="532" t="s">
        <v>72</v>
      </c>
      <c r="J932" s="502"/>
      <c r="K932" s="125">
        <f>K930+K931</f>
        <v>119999.99999999999</v>
      </c>
      <c r="L932" s="131"/>
      <c r="M932" s="93"/>
      <c r="N932" s="110"/>
      <c r="O932" s="111" t="s">
        <v>73</v>
      </c>
      <c r="P932" s="111"/>
      <c r="Q932" s="111"/>
      <c r="R932" s="111" t="str">
        <f t="shared" si="234"/>
        <v/>
      </c>
      <c r="S932" s="92"/>
      <c r="T932" s="111" t="s">
        <v>73</v>
      </c>
      <c r="U932" s="117"/>
      <c r="V932" s="113"/>
      <c r="W932" s="117" t="str">
        <f t="shared" si="235"/>
        <v/>
      </c>
      <c r="X932" s="113"/>
      <c r="Y932" s="117" t="str">
        <f t="shared" si="236"/>
        <v/>
      </c>
    </row>
    <row r="933" spans="1:29" ht="20.100000000000001" customHeight="1" x14ac:dyDescent="0.2">
      <c r="A933" s="98"/>
      <c r="B933" s="124" t="s">
        <v>55</v>
      </c>
      <c r="C933" s="130">
        <f>IF($J$1="January",Q926,IF($J$1="February",Q927,IF($J$1="March",Q928,IF($J$1="April",Q929,IF($J$1="May",Q930,IF($J$1="June",Q931,IF($J$1="July",Q932,IF($J$1="August",Q933,IF($J$1="August",Q933,IF($J$1="September",Q934,IF($J$1="October",Q935,IF($J$1="November",Q936,IF($J$1="December",Q937)))))))))))))</f>
        <v>0</v>
      </c>
      <c r="D933" s="85"/>
      <c r="E933" s="85"/>
      <c r="F933" s="124" t="s">
        <v>11</v>
      </c>
      <c r="G933" s="125">
        <f>IF($J$1="January",X926,IF($J$1="February",X927,IF($J$1="March",X928,IF($J$1="April",X929,IF($J$1="May",X930,IF($J$1="June",X931,IF($J$1="July",X932,IF($J$1="August",X933,IF($J$1="August",X933,IF($J$1="September",X934,IF($J$1="October",X935,IF($J$1="November",X936,IF($J$1="December",X937)))))))))))))</f>
        <v>15000</v>
      </c>
      <c r="H933" s="122"/>
      <c r="I933" s="532" t="s">
        <v>74</v>
      </c>
      <c r="J933" s="502"/>
      <c r="K933" s="125">
        <f>G933</f>
        <v>15000</v>
      </c>
      <c r="L933" s="131"/>
      <c r="M933" s="93"/>
      <c r="N933" s="110"/>
      <c r="O933" s="111" t="s">
        <v>75</v>
      </c>
      <c r="P933" s="111"/>
      <c r="Q933" s="111"/>
      <c r="R933" s="111" t="str">
        <f t="shared" si="234"/>
        <v/>
      </c>
      <c r="S933" s="92"/>
      <c r="T933" s="111" t="s">
        <v>75</v>
      </c>
      <c r="U933" s="117"/>
      <c r="V933" s="113"/>
      <c r="W933" s="117" t="str">
        <f t="shared" si="235"/>
        <v/>
      </c>
      <c r="X933" s="113"/>
      <c r="Y933" s="117" t="str">
        <f t="shared" si="236"/>
        <v/>
      </c>
    </row>
    <row r="934" spans="1:29" ht="18.75" customHeight="1" x14ac:dyDescent="0.2">
      <c r="A934" s="406"/>
      <c r="B934" s="427" t="s">
        <v>76</v>
      </c>
      <c r="C934" s="425" t="str">
        <f>IF($J$1="January",R926,IF($J$1="February",R927,IF($J$1="March",R928,IF($J$1="April",R929,IF($J$1="May",R930,IF($J$1="June",R931,IF($J$1="July",R932,IF($J$1="August",R933,IF($J$1="August",R933,IF($J$1="September",R934,IF($J$1="October",R935,IF($J$1="November",R936,IF($J$1="December",R937)))))))))))))</f>
        <v/>
      </c>
      <c r="D934" s="354"/>
      <c r="E934" s="354"/>
      <c r="F934" s="427" t="s">
        <v>58</v>
      </c>
      <c r="G934" s="428">
        <f>IF($J$1="January",Y926,IF($J$1="February",Y927,IF($J$1="March",Y928,IF($J$1="April",Y929,IF($J$1="May",Y930,IF($J$1="June",Y931,IF($J$1="July",Y932,IF($J$1="August",Y933,IF($J$1="August",Y933,IF($J$1="September",Y934,IF($J$1="October",Y935,IF($J$1="November",Y936,IF($J$1="December",Y937)))))))))))))</f>
        <v>65000</v>
      </c>
      <c r="H934" s="354"/>
      <c r="I934" s="533" t="s">
        <v>13</v>
      </c>
      <c r="J934" s="534"/>
      <c r="K934" s="431">
        <f>K932-K933</f>
        <v>104999.99999999999</v>
      </c>
      <c r="L934" s="413"/>
      <c r="M934" s="93"/>
      <c r="N934" s="110"/>
      <c r="O934" s="111" t="s">
        <v>78</v>
      </c>
      <c r="P934" s="111"/>
      <c r="Q934" s="111"/>
      <c r="R934" s="111" t="str">
        <f t="shared" si="234"/>
        <v/>
      </c>
      <c r="S934" s="92"/>
      <c r="T934" s="111" t="s">
        <v>78</v>
      </c>
      <c r="U934" s="117"/>
      <c r="V934" s="113"/>
      <c r="W934" s="117" t="str">
        <f t="shared" si="235"/>
        <v/>
      </c>
      <c r="X934" s="113"/>
      <c r="Y934" s="117" t="str">
        <f t="shared" si="236"/>
        <v/>
      </c>
      <c r="Z934" s="118"/>
      <c r="AA934" s="93"/>
      <c r="AB934" s="93"/>
      <c r="AC934" s="93"/>
    </row>
    <row r="935" spans="1:29" ht="20.100000000000001" customHeight="1" x14ac:dyDescent="0.2">
      <c r="A935" s="98"/>
      <c r="B935" s="85"/>
      <c r="C935" s="85"/>
      <c r="D935" s="85"/>
      <c r="E935" s="85"/>
      <c r="F935" s="85"/>
      <c r="G935" s="85"/>
      <c r="H935" s="85"/>
      <c r="I935" s="551"/>
      <c r="J935" s="552"/>
      <c r="K935" s="87"/>
      <c r="L935" s="121"/>
      <c r="N935" s="110"/>
      <c r="O935" s="111" t="s">
        <v>79</v>
      </c>
      <c r="P935" s="111"/>
      <c r="Q935" s="111"/>
      <c r="R935" s="111" t="str">
        <f t="shared" si="234"/>
        <v/>
      </c>
      <c r="S935" s="92"/>
      <c r="T935" s="111" t="s">
        <v>79</v>
      </c>
      <c r="U935" s="117"/>
      <c r="V935" s="113"/>
      <c r="W935" s="117" t="str">
        <f t="shared" si="235"/>
        <v/>
      </c>
      <c r="X935" s="113"/>
      <c r="Y935" s="117" t="str">
        <f t="shared" si="236"/>
        <v/>
      </c>
    </row>
    <row r="936" spans="1:29" ht="20.100000000000001" customHeight="1" x14ac:dyDescent="0.3">
      <c r="A936" s="98"/>
      <c r="B936" s="83"/>
      <c r="C936" s="83"/>
      <c r="D936" s="83"/>
      <c r="E936" s="83"/>
      <c r="F936" s="83"/>
      <c r="G936" s="83"/>
      <c r="H936" s="83"/>
      <c r="I936" s="551"/>
      <c r="J936" s="552"/>
      <c r="K936" s="87"/>
      <c r="L936" s="121"/>
      <c r="N936" s="110"/>
      <c r="O936" s="111" t="s">
        <v>80</v>
      </c>
      <c r="P936" s="111"/>
      <c r="Q936" s="111"/>
      <c r="R936" s="111">
        <v>0</v>
      </c>
      <c r="S936" s="92"/>
      <c r="T936" s="111" t="s">
        <v>80</v>
      </c>
      <c r="U936" s="117"/>
      <c r="V936" s="113"/>
      <c r="W936" s="117" t="str">
        <f t="shared" si="235"/>
        <v/>
      </c>
      <c r="X936" s="113"/>
      <c r="Y936" s="117" t="str">
        <f t="shared" si="236"/>
        <v/>
      </c>
    </row>
    <row r="937" spans="1:29" ht="20.100000000000001" customHeight="1" thickBot="1" x14ac:dyDescent="0.35">
      <c r="A937" s="132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4"/>
      <c r="N937" s="110"/>
      <c r="O937" s="111" t="s">
        <v>81</v>
      </c>
      <c r="P937" s="111"/>
      <c r="Q937" s="111"/>
      <c r="R937" s="111" t="str">
        <f t="shared" si="234"/>
        <v/>
      </c>
      <c r="S937" s="92"/>
      <c r="T937" s="111" t="s">
        <v>81</v>
      </c>
      <c r="U937" s="117"/>
      <c r="V937" s="113"/>
      <c r="W937" s="117" t="str">
        <f t="shared" si="235"/>
        <v/>
      </c>
      <c r="X937" s="113">
        <v>0</v>
      </c>
      <c r="Y937" s="117" t="str">
        <f t="shared" si="236"/>
        <v/>
      </c>
    </row>
    <row r="938" spans="1:29" ht="20.100000000000001" customHeight="1" thickBot="1" x14ac:dyDescent="0.25"/>
    <row r="939" spans="1:29" ht="20.100000000000001" customHeight="1" thickBot="1" x14ac:dyDescent="0.55000000000000004">
      <c r="A939" s="537" t="s">
        <v>50</v>
      </c>
      <c r="B939" s="538"/>
      <c r="C939" s="538"/>
      <c r="D939" s="538"/>
      <c r="E939" s="538"/>
      <c r="F939" s="538"/>
      <c r="G939" s="538"/>
      <c r="H939" s="538"/>
      <c r="I939" s="538"/>
      <c r="J939" s="538"/>
      <c r="K939" s="538"/>
      <c r="L939" s="539"/>
      <c r="M939" s="94"/>
      <c r="N939" s="95"/>
      <c r="O939" s="546" t="s">
        <v>51</v>
      </c>
      <c r="P939" s="547"/>
      <c r="Q939" s="547"/>
      <c r="R939" s="548"/>
      <c r="S939" s="96"/>
      <c r="T939" s="546" t="s">
        <v>52</v>
      </c>
      <c r="U939" s="547"/>
      <c r="V939" s="547"/>
      <c r="W939" s="547"/>
      <c r="X939" s="547"/>
      <c r="Y939" s="548"/>
      <c r="Z939" s="97"/>
      <c r="AA939" s="86"/>
      <c r="AB939" s="86"/>
      <c r="AC939" s="86"/>
    </row>
    <row r="940" spans="1:29" ht="20.100000000000001" customHeight="1" thickBot="1" x14ac:dyDescent="0.3">
      <c r="A940" s="437"/>
      <c r="B940" s="438"/>
      <c r="C940" s="540" t="s">
        <v>240</v>
      </c>
      <c r="D940" s="549"/>
      <c r="E940" s="549"/>
      <c r="F940" s="549"/>
      <c r="G940" s="438" t="str">
        <f>$J$1</f>
        <v>February</v>
      </c>
      <c r="H940" s="542">
        <f>$K$1</f>
        <v>2024</v>
      </c>
      <c r="I940" s="549"/>
      <c r="J940" s="438"/>
      <c r="K940" s="439"/>
      <c r="L940" s="440"/>
      <c r="M940" s="102"/>
      <c r="N940" s="103"/>
      <c r="O940" s="104" t="s">
        <v>53</v>
      </c>
      <c r="P940" s="104" t="s">
        <v>54</v>
      </c>
      <c r="Q940" s="104" t="s">
        <v>55</v>
      </c>
      <c r="R940" s="104" t="s">
        <v>56</v>
      </c>
      <c r="S940" s="105"/>
      <c r="T940" s="104" t="s">
        <v>53</v>
      </c>
      <c r="U940" s="104" t="s">
        <v>57</v>
      </c>
      <c r="V940" s="104" t="s">
        <v>9</v>
      </c>
      <c r="W940" s="104" t="s">
        <v>10</v>
      </c>
      <c r="X940" s="104" t="s">
        <v>11</v>
      </c>
      <c r="Y940" s="104" t="s">
        <v>58</v>
      </c>
      <c r="Z940" s="106"/>
      <c r="AA940" s="86"/>
      <c r="AB940" s="86"/>
      <c r="AC940" s="86"/>
    </row>
    <row r="941" spans="1:29" ht="20.100000000000001" customHeight="1" x14ac:dyDescent="0.25">
      <c r="A941" s="406"/>
      <c r="B941" s="354"/>
      <c r="C941" s="354"/>
      <c r="D941" s="407"/>
      <c r="E941" s="407"/>
      <c r="F941" s="407"/>
      <c r="G941" s="407"/>
      <c r="H941" s="407"/>
      <c r="I941" s="354"/>
      <c r="J941" s="408" t="s">
        <v>59</v>
      </c>
      <c r="K941" s="409">
        <v>40000</v>
      </c>
      <c r="L941" s="410"/>
      <c r="M941" s="93"/>
      <c r="N941" s="110"/>
      <c r="O941" s="111" t="s">
        <v>60</v>
      </c>
      <c r="P941" s="111">
        <v>31</v>
      </c>
      <c r="Q941" s="111">
        <v>0</v>
      </c>
      <c r="R941" s="111">
        <v>0</v>
      </c>
      <c r="S941" s="112"/>
      <c r="T941" s="111" t="s">
        <v>60</v>
      </c>
      <c r="U941" s="113"/>
      <c r="V941" s="113"/>
      <c r="W941" s="113">
        <f>V941+U941</f>
        <v>0</v>
      </c>
      <c r="X941" s="113"/>
      <c r="Y941" s="113">
        <f>W941-X941</f>
        <v>0</v>
      </c>
      <c r="Z941" s="106"/>
      <c r="AA941" s="86"/>
      <c r="AB941" s="86"/>
      <c r="AC941" s="86"/>
    </row>
    <row r="942" spans="1:29" ht="20.100000000000001" customHeight="1" thickBot="1" x14ac:dyDescent="0.3">
      <c r="A942" s="406"/>
      <c r="B942" s="354" t="s">
        <v>61</v>
      </c>
      <c r="C942" s="411" t="s">
        <v>246</v>
      </c>
      <c r="D942" s="354"/>
      <c r="E942" s="354"/>
      <c r="F942" s="354"/>
      <c r="G942" s="354"/>
      <c r="H942" s="412"/>
      <c r="I942" s="407"/>
      <c r="J942" s="354"/>
      <c r="K942" s="354"/>
      <c r="L942" s="413"/>
      <c r="M942" s="94"/>
      <c r="N942" s="116"/>
      <c r="O942" s="111" t="s">
        <v>62</v>
      </c>
      <c r="P942" s="111"/>
      <c r="Q942" s="111"/>
      <c r="R942" s="111" t="str">
        <f t="shared" ref="R942:R943" si="237">IF(Q942="","",R941-Q942)</f>
        <v/>
      </c>
      <c r="S942" s="92"/>
      <c r="T942" s="111" t="s">
        <v>62</v>
      </c>
      <c r="U942" s="117">
        <f>Y941</f>
        <v>0</v>
      </c>
      <c r="V942" s="113"/>
      <c r="W942" s="117">
        <f t="shared" ref="W942:W947" si="238">IF(U942="","",U942+V942)</f>
        <v>0</v>
      </c>
      <c r="X942" s="113"/>
      <c r="Y942" s="117">
        <f t="shared" ref="Y942:Y947" si="239">IF(W942="","",W942-X942)</f>
        <v>0</v>
      </c>
      <c r="Z942" s="118"/>
      <c r="AA942" s="86"/>
      <c r="AB942" s="86"/>
      <c r="AC942" s="86"/>
    </row>
    <row r="943" spans="1:29" ht="20.100000000000001" customHeight="1" thickBot="1" x14ac:dyDescent="0.3">
      <c r="A943" s="406"/>
      <c r="B943" s="414" t="s">
        <v>63</v>
      </c>
      <c r="C943" s="446"/>
      <c r="D943" s="354"/>
      <c r="E943" s="354"/>
      <c r="F943" s="543" t="s">
        <v>52</v>
      </c>
      <c r="G943" s="544"/>
      <c r="H943" s="354"/>
      <c r="I943" s="543" t="s">
        <v>64</v>
      </c>
      <c r="J943" s="545"/>
      <c r="K943" s="544"/>
      <c r="L943" s="416"/>
      <c r="M943" s="93"/>
      <c r="N943" s="110"/>
      <c r="O943" s="111" t="s">
        <v>65</v>
      </c>
      <c r="P943" s="111"/>
      <c r="Q943" s="111"/>
      <c r="R943" s="111" t="str">
        <f t="shared" si="237"/>
        <v/>
      </c>
      <c r="S943" s="92"/>
      <c r="T943" s="111" t="s">
        <v>65</v>
      </c>
      <c r="U943" s="117">
        <f t="shared" ref="U943:U944" si="240">IF($J$1="April",Y942,Y942)</f>
        <v>0</v>
      </c>
      <c r="V943" s="113"/>
      <c r="W943" s="117">
        <f t="shared" si="238"/>
        <v>0</v>
      </c>
      <c r="X943" s="113"/>
      <c r="Y943" s="117">
        <f t="shared" si="239"/>
        <v>0</v>
      </c>
      <c r="Z943" s="118"/>
      <c r="AA943" s="86"/>
      <c r="AB943" s="86"/>
      <c r="AC943" s="86"/>
    </row>
    <row r="944" spans="1:29" ht="20.100000000000001" customHeight="1" x14ac:dyDescent="0.25">
      <c r="A944" s="406"/>
      <c r="B944" s="354"/>
      <c r="C944" s="354"/>
      <c r="D944" s="354"/>
      <c r="E944" s="354"/>
      <c r="F944" s="354"/>
      <c r="G944" s="354"/>
      <c r="H944" s="417"/>
      <c r="I944" s="354"/>
      <c r="J944" s="354"/>
      <c r="K944" s="354"/>
      <c r="L944" s="418"/>
      <c r="M944" s="93"/>
      <c r="N944" s="110"/>
      <c r="O944" s="111" t="s">
        <v>66</v>
      </c>
      <c r="P944" s="111"/>
      <c r="Q944" s="111"/>
      <c r="R944" s="111">
        <v>0</v>
      </c>
      <c r="S944" s="92"/>
      <c r="T944" s="111" t="s">
        <v>66</v>
      </c>
      <c r="U944" s="117">
        <f t="shared" si="240"/>
        <v>0</v>
      </c>
      <c r="V944" s="113"/>
      <c r="W944" s="117">
        <f t="shared" si="238"/>
        <v>0</v>
      </c>
      <c r="X944" s="113"/>
      <c r="Y944" s="117">
        <f t="shared" si="239"/>
        <v>0</v>
      </c>
      <c r="Z944" s="118"/>
      <c r="AA944" s="86"/>
      <c r="AB944" s="86"/>
      <c r="AC944" s="86"/>
    </row>
    <row r="945" spans="1:29" ht="20.100000000000001" customHeight="1" x14ac:dyDescent="0.25">
      <c r="A945" s="406"/>
      <c r="B945" s="553" t="s">
        <v>51</v>
      </c>
      <c r="C945" s="502"/>
      <c r="D945" s="354"/>
      <c r="E945" s="354"/>
      <c r="F945" s="124" t="s">
        <v>67</v>
      </c>
      <c r="G945" s="125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0</v>
      </c>
      <c r="H945" s="417"/>
      <c r="I945" s="420">
        <f>IF(C949&gt;0,$K$2,C947)</f>
        <v>28</v>
      </c>
      <c r="J945" s="127" t="s">
        <v>68</v>
      </c>
      <c r="K945" s="128">
        <f>K941/$K$2*I945</f>
        <v>40000</v>
      </c>
      <c r="L945" s="419"/>
      <c r="M945" s="93"/>
      <c r="N945" s="110"/>
      <c r="O945" s="111" t="s">
        <v>69</v>
      </c>
      <c r="P945" s="111"/>
      <c r="Q945" s="111"/>
      <c r="R945" s="111">
        <v>0</v>
      </c>
      <c r="S945" s="92"/>
      <c r="T945" s="111" t="s">
        <v>69</v>
      </c>
      <c r="U945" s="117">
        <f t="shared" ref="U945:U947" si="241">IF($J$1="May",Y944,Y944)</f>
        <v>0</v>
      </c>
      <c r="V945" s="113"/>
      <c r="W945" s="117">
        <f t="shared" si="238"/>
        <v>0</v>
      </c>
      <c r="X945" s="113"/>
      <c r="Y945" s="117">
        <f t="shared" si="239"/>
        <v>0</v>
      </c>
      <c r="Z945" s="118"/>
      <c r="AA945" s="86"/>
      <c r="AB945" s="86"/>
      <c r="AC945" s="86"/>
    </row>
    <row r="946" spans="1:29" ht="20.100000000000001" customHeight="1" x14ac:dyDescent="0.25">
      <c r="A946" s="406"/>
      <c r="B946" s="130"/>
      <c r="C946" s="130"/>
      <c r="D946" s="354"/>
      <c r="E946" s="354"/>
      <c r="F946" s="124" t="s">
        <v>9</v>
      </c>
      <c r="G946" s="125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17"/>
      <c r="I946" s="447">
        <v>116</v>
      </c>
      <c r="J946" s="127" t="s">
        <v>70</v>
      </c>
      <c r="K946" s="125">
        <f>K941/$K$2/8*I946</f>
        <v>20714.285714285717</v>
      </c>
      <c r="L946" s="421"/>
      <c r="M946" s="93"/>
      <c r="N946" s="110"/>
      <c r="O946" s="111" t="s">
        <v>47</v>
      </c>
      <c r="P946" s="111"/>
      <c r="Q946" s="111"/>
      <c r="R946" s="111">
        <v>0</v>
      </c>
      <c r="S946" s="92"/>
      <c r="T946" s="111" t="s">
        <v>47</v>
      </c>
      <c r="U946" s="117">
        <f t="shared" si="241"/>
        <v>0</v>
      </c>
      <c r="V946" s="113"/>
      <c r="W946" s="117">
        <f t="shared" si="238"/>
        <v>0</v>
      </c>
      <c r="X946" s="113"/>
      <c r="Y946" s="117">
        <f t="shared" si="239"/>
        <v>0</v>
      </c>
      <c r="Z946" s="118"/>
      <c r="AA946" s="86"/>
      <c r="AB946" s="86"/>
      <c r="AC946" s="86"/>
    </row>
    <row r="947" spans="1:29" ht="20.100000000000001" customHeight="1" x14ac:dyDescent="0.25">
      <c r="A947" s="406"/>
      <c r="B947" s="124" t="s">
        <v>54</v>
      </c>
      <c r="C947" s="13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0</v>
      </c>
      <c r="D947" s="354"/>
      <c r="E947" s="354"/>
      <c r="F947" s="124" t="s">
        <v>71</v>
      </c>
      <c r="G947" s="125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0</v>
      </c>
      <c r="H947" s="417"/>
      <c r="I947" s="554" t="s">
        <v>72</v>
      </c>
      <c r="J947" s="502"/>
      <c r="K947" s="125">
        <f>K945+K946</f>
        <v>60714.285714285717</v>
      </c>
      <c r="L947" s="421"/>
      <c r="M947" s="93"/>
      <c r="N947" s="110"/>
      <c r="O947" s="111" t="s">
        <v>73</v>
      </c>
      <c r="P947" s="111"/>
      <c r="Q947" s="111"/>
      <c r="R947" s="111">
        <v>0</v>
      </c>
      <c r="S947" s="92"/>
      <c r="T947" s="111" t="s">
        <v>73</v>
      </c>
      <c r="U947" s="117">
        <f t="shared" si="241"/>
        <v>0</v>
      </c>
      <c r="V947" s="113"/>
      <c r="W947" s="117">
        <f t="shared" si="238"/>
        <v>0</v>
      </c>
      <c r="X947" s="113"/>
      <c r="Y947" s="117">
        <f t="shared" si="239"/>
        <v>0</v>
      </c>
      <c r="Z947" s="118"/>
      <c r="AA947" s="86"/>
      <c r="AB947" s="86"/>
      <c r="AC947" s="86"/>
    </row>
    <row r="948" spans="1:29" ht="20.100000000000001" customHeight="1" x14ac:dyDescent="0.25">
      <c r="A948" s="406"/>
      <c r="B948" s="124" t="s">
        <v>55</v>
      </c>
      <c r="C948" s="13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54"/>
      <c r="E948" s="354"/>
      <c r="F948" s="124" t="s">
        <v>11</v>
      </c>
      <c r="G948" s="125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17"/>
      <c r="I948" s="554" t="s">
        <v>74</v>
      </c>
      <c r="J948" s="502"/>
      <c r="K948" s="125">
        <f>G948</f>
        <v>0</v>
      </c>
      <c r="L948" s="421"/>
      <c r="M948" s="93"/>
      <c r="N948" s="110"/>
      <c r="O948" s="111" t="s">
        <v>75</v>
      </c>
      <c r="P948" s="111"/>
      <c r="Q948" s="111"/>
      <c r="R948" s="111">
        <v>0</v>
      </c>
      <c r="S948" s="92"/>
      <c r="T948" s="111" t="s">
        <v>75</v>
      </c>
      <c r="U948" s="117">
        <f t="shared" ref="U948:U952" si="242">IF($J$1="May",Y947,Y947)</f>
        <v>0</v>
      </c>
      <c r="V948" s="113"/>
      <c r="W948" s="117">
        <f t="shared" ref="W948:W952" si="243">IF(U948="","",U948+V948)</f>
        <v>0</v>
      </c>
      <c r="X948" s="113"/>
      <c r="Y948" s="117">
        <f t="shared" ref="Y948:Y952" si="244">IF(W948="","",W948-X948)</f>
        <v>0</v>
      </c>
      <c r="Z948" s="118"/>
      <c r="AA948" s="86"/>
      <c r="AB948" s="86"/>
      <c r="AC948" s="86"/>
    </row>
    <row r="949" spans="1:29" ht="18.75" customHeight="1" x14ac:dyDescent="0.2">
      <c r="A949" s="406"/>
      <c r="B949" s="427" t="s">
        <v>76</v>
      </c>
      <c r="C949" s="425" t="str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/>
      </c>
      <c r="D949" s="354"/>
      <c r="E949" s="354"/>
      <c r="F949" s="427" t="s">
        <v>58</v>
      </c>
      <c r="G949" s="428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0</v>
      </c>
      <c r="H949" s="354"/>
      <c r="I949" s="533" t="s">
        <v>13</v>
      </c>
      <c r="J949" s="534"/>
      <c r="K949" s="431">
        <f>K947-K948</f>
        <v>60714.285714285717</v>
      </c>
      <c r="L949" s="413"/>
      <c r="M949" s="93"/>
      <c r="N949" s="110"/>
      <c r="O949" s="111" t="s">
        <v>78</v>
      </c>
      <c r="P949" s="111"/>
      <c r="Q949" s="111"/>
      <c r="R949" s="111">
        <v>0</v>
      </c>
      <c r="S949" s="92"/>
      <c r="T949" s="111" t="s">
        <v>78</v>
      </c>
      <c r="U949" s="117">
        <f t="shared" si="242"/>
        <v>0</v>
      </c>
      <c r="V949" s="113"/>
      <c r="W949" s="117">
        <f t="shared" si="243"/>
        <v>0</v>
      </c>
      <c r="X949" s="113"/>
      <c r="Y949" s="117">
        <f t="shared" si="244"/>
        <v>0</v>
      </c>
      <c r="Z949" s="118"/>
      <c r="AA949" s="93"/>
      <c r="AB949" s="93"/>
      <c r="AC949" s="93"/>
    </row>
    <row r="950" spans="1:29" ht="20.100000000000001" customHeight="1" x14ac:dyDescent="0.25">
      <c r="A950" s="406"/>
      <c r="B950" s="354"/>
      <c r="C950" s="354"/>
      <c r="D950" s="354"/>
      <c r="E950" s="354"/>
      <c r="F950" s="354"/>
      <c r="G950" s="354"/>
      <c r="H950" s="354"/>
      <c r="I950" s="535"/>
      <c r="J950" s="536"/>
      <c r="K950" s="409"/>
      <c r="L950" s="416"/>
      <c r="M950" s="93"/>
      <c r="N950" s="110"/>
      <c r="O950" s="111" t="s">
        <v>79</v>
      </c>
      <c r="P950" s="111"/>
      <c r="Q950" s="111"/>
      <c r="R950" s="111">
        <v>0</v>
      </c>
      <c r="S950" s="92"/>
      <c r="T950" s="111" t="s">
        <v>79</v>
      </c>
      <c r="U950" s="117">
        <f t="shared" si="242"/>
        <v>0</v>
      </c>
      <c r="V950" s="113"/>
      <c r="W950" s="117">
        <f t="shared" si="243"/>
        <v>0</v>
      </c>
      <c r="X950" s="113"/>
      <c r="Y950" s="117">
        <f t="shared" si="244"/>
        <v>0</v>
      </c>
      <c r="Z950" s="118"/>
      <c r="AA950" s="86"/>
      <c r="AB950" s="86"/>
      <c r="AC950" s="86"/>
    </row>
    <row r="951" spans="1:29" ht="20.100000000000001" customHeight="1" x14ac:dyDescent="0.3">
      <c r="A951" s="406"/>
      <c r="B951" s="445"/>
      <c r="C951" s="445"/>
      <c r="D951" s="445"/>
      <c r="E951" s="445"/>
      <c r="F951" s="445"/>
      <c r="G951" s="445"/>
      <c r="H951" s="445"/>
      <c r="I951" s="535"/>
      <c r="J951" s="536"/>
      <c r="K951" s="409"/>
      <c r="L951" s="416"/>
      <c r="M951" s="93"/>
      <c r="N951" s="110"/>
      <c r="O951" s="111" t="s">
        <v>80</v>
      </c>
      <c r="P951" s="111"/>
      <c r="Q951" s="111"/>
      <c r="R951" s="111">
        <v>0</v>
      </c>
      <c r="S951" s="92"/>
      <c r="T951" s="111" t="s">
        <v>80</v>
      </c>
      <c r="U951" s="117">
        <f t="shared" si="242"/>
        <v>0</v>
      </c>
      <c r="V951" s="113"/>
      <c r="W951" s="117">
        <f t="shared" si="243"/>
        <v>0</v>
      </c>
      <c r="X951" s="113"/>
      <c r="Y951" s="117">
        <f t="shared" si="244"/>
        <v>0</v>
      </c>
      <c r="Z951" s="118"/>
      <c r="AA951" s="86"/>
      <c r="AB951" s="86"/>
      <c r="AC951" s="86"/>
    </row>
    <row r="952" spans="1:29" ht="20.100000000000001" customHeight="1" thickBot="1" x14ac:dyDescent="0.35">
      <c r="A952" s="422"/>
      <c r="B952" s="448"/>
      <c r="C952" s="448"/>
      <c r="D952" s="448"/>
      <c r="E952" s="448"/>
      <c r="F952" s="448"/>
      <c r="G952" s="448"/>
      <c r="H952" s="448"/>
      <c r="I952" s="448"/>
      <c r="J952" s="448"/>
      <c r="K952" s="448"/>
      <c r="L952" s="424"/>
      <c r="M952" s="93"/>
      <c r="N952" s="110"/>
      <c r="O952" s="111" t="s">
        <v>81</v>
      </c>
      <c r="P952" s="111"/>
      <c r="Q952" s="111"/>
      <c r="R952" s="111">
        <v>0</v>
      </c>
      <c r="S952" s="92"/>
      <c r="T952" s="111" t="s">
        <v>81</v>
      </c>
      <c r="U952" s="117">
        <f t="shared" si="242"/>
        <v>0</v>
      </c>
      <c r="V952" s="113"/>
      <c r="W952" s="117">
        <f t="shared" si="243"/>
        <v>0</v>
      </c>
      <c r="X952" s="113"/>
      <c r="Y952" s="117">
        <f t="shared" si="244"/>
        <v>0</v>
      </c>
      <c r="Z952" s="118"/>
      <c r="AA952" s="86"/>
      <c r="AB952" s="86"/>
      <c r="AC952" s="86"/>
    </row>
    <row r="953" spans="1:29" ht="20.100000000000001" customHeight="1" thickBot="1" x14ac:dyDescent="0.25">
      <c r="A953" s="354"/>
      <c r="B953" s="354"/>
      <c r="C953" s="354"/>
      <c r="D953" s="354"/>
      <c r="E953" s="354"/>
      <c r="F953" s="354"/>
      <c r="G953" s="354"/>
      <c r="H953" s="354"/>
      <c r="I953" s="354"/>
      <c r="J953" s="354"/>
      <c r="K953" s="354"/>
      <c r="L953" s="354"/>
      <c r="M953" s="136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6"/>
      <c r="AB953" s="136"/>
      <c r="AC953" s="136"/>
    </row>
    <row r="954" spans="1:29" ht="19.5" customHeight="1" thickBot="1" x14ac:dyDescent="0.55000000000000004">
      <c r="A954" s="537" t="s">
        <v>50</v>
      </c>
      <c r="B954" s="538"/>
      <c r="C954" s="538"/>
      <c r="D954" s="538"/>
      <c r="E954" s="538"/>
      <c r="F954" s="538"/>
      <c r="G954" s="538"/>
      <c r="H954" s="538"/>
      <c r="I954" s="538"/>
      <c r="J954" s="538"/>
      <c r="K954" s="538"/>
      <c r="L954" s="539"/>
      <c r="M954" s="94"/>
      <c r="N954" s="95"/>
      <c r="O954" s="546" t="s">
        <v>51</v>
      </c>
      <c r="P954" s="547"/>
      <c r="Q954" s="547"/>
      <c r="R954" s="548"/>
      <c r="S954" s="96"/>
      <c r="T954" s="546" t="s">
        <v>52</v>
      </c>
      <c r="U954" s="547"/>
      <c r="V954" s="547"/>
      <c r="W954" s="547"/>
      <c r="X954" s="547"/>
      <c r="Y954" s="548"/>
      <c r="Z954" s="97"/>
      <c r="AA954" s="93"/>
      <c r="AB954" s="93"/>
      <c r="AC954" s="93"/>
    </row>
    <row r="955" spans="1:29" ht="20.100000000000001" customHeight="1" thickBot="1" x14ac:dyDescent="0.25">
      <c r="A955" s="437"/>
      <c r="B955" s="438"/>
      <c r="C955" s="540" t="s">
        <v>240</v>
      </c>
      <c r="D955" s="549"/>
      <c r="E955" s="549"/>
      <c r="F955" s="549"/>
      <c r="G955" s="438" t="str">
        <f>$J$1</f>
        <v>February</v>
      </c>
      <c r="H955" s="542">
        <f>$K$1</f>
        <v>2024</v>
      </c>
      <c r="I955" s="549"/>
      <c r="J955" s="438"/>
      <c r="K955" s="439"/>
      <c r="L955" s="440"/>
      <c r="M955" s="102"/>
      <c r="N955" s="103"/>
      <c r="O955" s="104" t="s">
        <v>53</v>
      </c>
      <c r="P955" s="104" t="s">
        <v>54</v>
      </c>
      <c r="Q955" s="104" t="s">
        <v>55</v>
      </c>
      <c r="R955" s="104" t="s">
        <v>56</v>
      </c>
      <c r="S955" s="105"/>
      <c r="T955" s="104" t="s">
        <v>53</v>
      </c>
      <c r="U955" s="104" t="s">
        <v>57</v>
      </c>
      <c r="V955" s="104" t="s">
        <v>9</v>
      </c>
      <c r="W955" s="104" t="s">
        <v>10</v>
      </c>
      <c r="X955" s="104" t="s">
        <v>11</v>
      </c>
      <c r="Y955" s="104" t="s">
        <v>58</v>
      </c>
      <c r="Z955" s="106"/>
      <c r="AA955" s="93"/>
      <c r="AB955" s="93"/>
      <c r="AC955" s="93"/>
    </row>
    <row r="956" spans="1:29" ht="20.100000000000001" customHeight="1" x14ac:dyDescent="0.2">
      <c r="A956" s="98"/>
      <c r="B956" s="85"/>
      <c r="C956" s="85"/>
      <c r="D956" s="107"/>
      <c r="E956" s="107"/>
      <c r="F956" s="107"/>
      <c r="G956" s="107"/>
      <c r="H956" s="107"/>
      <c r="I956" s="85"/>
      <c r="J956" s="108" t="s">
        <v>59</v>
      </c>
      <c r="K956" s="87">
        <v>40000</v>
      </c>
      <c r="L956" s="109"/>
      <c r="M956" s="93"/>
      <c r="N956" s="110"/>
      <c r="O956" s="111" t="s">
        <v>60</v>
      </c>
      <c r="P956" s="111">
        <v>31</v>
      </c>
      <c r="Q956" s="111">
        <v>0</v>
      </c>
      <c r="R956" s="111">
        <v>0</v>
      </c>
      <c r="S956" s="112"/>
      <c r="T956" s="111" t="s">
        <v>60</v>
      </c>
      <c r="U956" s="113"/>
      <c r="V956" s="113"/>
      <c r="W956" s="113">
        <f>V956+U956</f>
        <v>0</v>
      </c>
      <c r="X956" s="113"/>
      <c r="Y956" s="113">
        <f>W956-X956</f>
        <v>0</v>
      </c>
      <c r="Z956" s="106"/>
      <c r="AA956" s="93"/>
      <c r="AB956" s="93"/>
      <c r="AC956" s="93"/>
    </row>
    <row r="957" spans="1:29" ht="20.100000000000001" customHeight="1" thickBot="1" x14ac:dyDescent="0.25">
      <c r="A957" s="98"/>
      <c r="B957" s="85" t="s">
        <v>61</v>
      </c>
      <c r="C957" s="84" t="s">
        <v>243</v>
      </c>
      <c r="D957" s="85"/>
      <c r="E957" s="85"/>
      <c r="F957" s="85"/>
      <c r="G957" s="85"/>
      <c r="H957" s="114"/>
      <c r="I957" s="107"/>
      <c r="J957" s="85"/>
      <c r="K957" s="85"/>
      <c r="L957" s="115"/>
      <c r="M957" s="94"/>
      <c r="N957" s="116"/>
      <c r="O957" s="111" t="s">
        <v>62</v>
      </c>
      <c r="P957" s="111"/>
      <c r="Q957" s="111"/>
      <c r="R957" s="111">
        <v>0</v>
      </c>
      <c r="S957" s="92"/>
      <c r="T957" s="111" t="s">
        <v>62</v>
      </c>
      <c r="U957" s="117">
        <f t="shared" ref="U957:U958" si="245">Y956</f>
        <v>0</v>
      </c>
      <c r="V957" s="113">
        <v>4000</v>
      </c>
      <c r="W957" s="117">
        <f t="shared" ref="W957:W967" si="246">IF(U957="","",U957+V957)</f>
        <v>4000</v>
      </c>
      <c r="X957" s="113">
        <v>4000</v>
      </c>
      <c r="Y957" s="117">
        <f t="shared" ref="Y957:Y967" si="247">IF(W957="","",W957-X957)</f>
        <v>0</v>
      </c>
      <c r="Z957" s="118"/>
      <c r="AA957" s="93"/>
      <c r="AB957" s="93"/>
      <c r="AC957" s="93"/>
    </row>
    <row r="958" spans="1:29" ht="20.100000000000001" customHeight="1" thickBot="1" x14ac:dyDescent="0.25">
      <c r="A958" s="406"/>
      <c r="B958" s="414" t="s">
        <v>63</v>
      </c>
      <c r="C958" s="415"/>
      <c r="D958" s="354"/>
      <c r="E958" s="354"/>
      <c r="F958" s="543" t="s">
        <v>52</v>
      </c>
      <c r="G958" s="544"/>
      <c r="H958" s="354"/>
      <c r="I958" s="543" t="s">
        <v>64</v>
      </c>
      <c r="J958" s="545"/>
      <c r="K958" s="544"/>
      <c r="L958" s="416"/>
      <c r="M958" s="93"/>
      <c r="N958" s="110"/>
      <c r="O958" s="111" t="s">
        <v>65</v>
      </c>
      <c r="P958" s="111"/>
      <c r="Q958" s="111"/>
      <c r="R958" s="111">
        <v>0</v>
      </c>
      <c r="S958" s="92"/>
      <c r="T958" s="111" t="s">
        <v>65</v>
      </c>
      <c r="U958" s="117">
        <f t="shared" si="245"/>
        <v>0</v>
      </c>
      <c r="V958" s="113"/>
      <c r="W958" s="117">
        <f t="shared" si="246"/>
        <v>0</v>
      </c>
      <c r="X958" s="113"/>
      <c r="Y958" s="117">
        <f t="shared" si="247"/>
        <v>0</v>
      </c>
      <c r="Z958" s="118"/>
      <c r="AA958" s="93"/>
      <c r="AB958" s="93"/>
      <c r="AC958" s="93"/>
    </row>
    <row r="959" spans="1:29" ht="20.100000000000001" customHeight="1" x14ac:dyDescent="0.2">
      <c r="A959" s="98"/>
      <c r="B959" s="85"/>
      <c r="C959" s="85"/>
      <c r="D959" s="85"/>
      <c r="E959" s="85"/>
      <c r="F959" s="85"/>
      <c r="G959" s="85"/>
      <c r="H959" s="122"/>
      <c r="I959" s="85"/>
      <c r="J959" s="85"/>
      <c r="K959" s="85"/>
      <c r="L959" s="123"/>
      <c r="M959" s="93"/>
      <c r="N959" s="110"/>
      <c r="O959" s="111" t="s">
        <v>66</v>
      </c>
      <c r="P959" s="111"/>
      <c r="Q959" s="111"/>
      <c r="R959" s="111">
        <v>0</v>
      </c>
      <c r="S959" s="92"/>
      <c r="T959" s="111" t="s">
        <v>66</v>
      </c>
      <c r="U959" s="117">
        <f>IF($J$1="March","",Y958)</f>
        <v>0</v>
      </c>
      <c r="V959" s="113"/>
      <c r="W959" s="117">
        <f t="shared" si="246"/>
        <v>0</v>
      </c>
      <c r="X959" s="113"/>
      <c r="Y959" s="117">
        <f t="shared" si="247"/>
        <v>0</v>
      </c>
      <c r="Z959" s="118"/>
      <c r="AA959" s="93"/>
      <c r="AB959" s="93"/>
      <c r="AC959" s="93"/>
    </row>
    <row r="960" spans="1:29" ht="20.100000000000001" customHeight="1" x14ac:dyDescent="0.2">
      <c r="A960" s="98"/>
      <c r="B960" s="550" t="s">
        <v>51</v>
      </c>
      <c r="C960" s="502"/>
      <c r="D960" s="85"/>
      <c r="E960" s="85"/>
      <c r="F960" s="124" t="s">
        <v>67</v>
      </c>
      <c r="G960" s="125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122"/>
      <c r="I960" s="126">
        <f>IF(C964&gt;=C963,$K$2,C962+C964)</f>
        <v>28</v>
      </c>
      <c r="J960" s="127" t="s">
        <v>68</v>
      </c>
      <c r="K960" s="128">
        <f>K956/$K$2*I960</f>
        <v>40000</v>
      </c>
      <c r="L960" s="129"/>
      <c r="M960" s="93"/>
      <c r="N960" s="110"/>
      <c r="O960" s="111" t="s">
        <v>69</v>
      </c>
      <c r="P960" s="144"/>
      <c r="Q960" s="144"/>
      <c r="R960" s="111">
        <v>0</v>
      </c>
      <c r="S960" s="92"/>
      <c r="T960" s="111" t="s">
        <v>69</v>
      </c>
      <c r="U960" s="117">
        <f t="shared" ref="U960:U961" si="248">Y959</f>
        <v>0</v>
      </c>
      <c r="V960" s="113"/>
      <c r="W960" s="117">
        <f t="shared" si="246"/>
        <v>0</v>
      </c>
      <c r="X960" s="113"/>
      <c r="Y960" s="117">
        <f t="shared" si="247"/>
        <v>0</v>
      </c>
      <c r="Z960" s="118"/>
      <c r="AA960" s="93"/>
      <c r="AB960" s="93"/>
      <c r="AC960" s="93"/>
    </row>
    <row r="961" spans="1:29" ht="20.100000000000001" customHeight="1" x14ac:dyDescent="0.2">
      <c r="A961" s="98"/>
      <c r="B961" s="130"/>
      <c r="C961" s="130"/>
      <c r="D961" s="85"/>
      <c r="E961" s="85"/>
      <c r="F961" s="124" t="s">
        <v>9</v>
      </c>
      <c r="G961" s="125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4000</v>
      </c>
      <c r="H961" s="122"/>
      <c r="I961" s="126">
        <v>13</v>
      </c>
      <c r="J961" s="127" t="s">
        <v>70</v>
      </c>
      <c r="K961" s="125">
        <f>K956/$K$2/8*I961</f>
        <v>2321.4285714285716</v>
      </c>
      <c r="L961" s="131"/>
      <c r="M961" s="93"/>
      <c r="N961" s="110"/>
      <c r="O961" s="111" t="s">
        <v>47</v>
      </c>
      <c r="P961" s="111"/>
      <c r="Q961" s="111"/>
      <c r="R961" s="111">
        <v>0</v>
      </c>
      <c r="S961" s="92"/>
      <c r="T961" s="111" t="s">
        <v>47</v>
      </c>
      <c r="U961" s="117">
        <f t="shared" si="248"/>
        <v>0</v>
      </c>
      <c r="V961" s="113"/>
      <c r="W961" s="117">
        <f t="shared" si="246"/>
        <v>0</v>
      </c>
      <c r="X961" s="113"/>
      <c r="Y961" s="117">
        <f t="shared" si="247"/>
        <v>0</v>
      </c>
      <c r="Z961" s="118"/>
      <c r="AA961" s="93"/>
      <c r="AB961" s="93"/>
      <c r="AC961" s="93"/>
    </row>
    <row r="962" spans="1:29" ht="20.100000000000001" customHeight="1" x14ac:dyDescent="0.2">
      <c r="A962" s="98"/>
      <c r="B962" s="124" t="s">
        <v>54</v>
      </c>
      <c r="C962" s="13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0</v>
      </c>
      <c r="D962" s="85"/>
      <c r="E962" s="85"/>
      <c r="F962" s="124" t="s">
        <v>71</v>
      </c>
      <c r="G962" s="125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4000</v>
      </c>
      <c r="H962" s="122"/>
      <c r="I962" s="532" t="s">
        <v>72</v>
      </c>
      <c r="J962" s="502"/>
      <c r="K962" s="125">
        <f>K960+K961</f>
        <v>42321.428571428572</v>
      </c>
      <c r="L962" s="131"/>
      <c r="M962" s="93"/>
      <c r="N962" s="110"/>
      <c r="O962" s="111" t="s">
        <v>73</v>
      </c>
      <c r="P962" s="111"/>
      <c r="Q962" s="111"/>
      <c r="R962" s="111">
        <v>0</v>
      </c>
      <c r="S962" s="92"/>
      <c r="T962" s="111" t="s">
        <v>73</v>
      </c>
      <c r="U962" s="117">
        <f t="shared" ref="U962:U967" si="249">Y961</f>
        <v>0</v>
      </c>
      <c r="V962" s="113"/>
      <c r="W962" s="117">
        <f t="shared" si="246"/>
        <v>0</v>
      </c>
      <c r="X962" s="113"/>
      <c r="Y962" s="117">
        <f t="shared" si="247"/>
        <v>0</v>
      </c>
      <c r="Z962" s="118"/>
      <c r="AA962" s="93"/>
      <c r="AB962" s="93"/>
      <c r="AC962" s="93"/>
    </row>
    <row r="963" spans="1:29" ht="20.100000000000001" customHeight="1" x14ac:dyDescent="0.2">
      <c r="A963" s="98"/>
      <c r="B963" s="124" t="s">
        <v>55</v>
      </c>
      <c r="C963" s="13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0</v>
      </c>
      <c r="D963" s="85"/>
      <c r="E963" s="85"/>
      <c r="F963" s="124" t="s">
        <v>11</v>
      </c>
      <c r="G963" s="125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4000</v>
      </c>
      <c r="H963" s="122"/>
      <c r="I963" s="532" t="s">
        <v>74</v>
      </c>
      <c r="J963" s="502"/>
      <c r="K963" s="125">
        <f>G963</f>
        <v>4000</v>
      </c>
      <c r="L963" s="131"/>
      <c r="M963" s="93"/>
      <c r="N963" s="110"/>
      <c r="O963" s="111" t="s">
        <v>75</v>
      </c>
      <c r="P963" s="111"/>
      <c r="Q963" s="111"/>
      <c r="R963" s="111">
        <v>0</v>
      </c>
      <c r="S963" s="92"/>
      <c r="T963" s="111" t="s">
        <v>75</v>
      </c>
      <c r="U963" s="117">
        <f t="shared" si="249"/>
        <v>0</v>
      </c>
      <c r="V963" s="113"/>
      <c r="W963" s="117">
        <f t="shared" si="246"/>
        <v>0</v>
      </c>
      <c r="X963" s="113"/>
      <c r="Y963" s="117">
        <f t="shared" si="247"/>
        <v>0</v>
      </c>
      <c r="Z963" s="118"/>
      <c r="AA963" s="93"/>
      <c r="AB963" s="93"/>
      <c r="AC963" s="141"/>
    </row>
    <row r="964" spans="1:29" ht="18.75" customHeight="1" x14ac:dyDescent="0.2">
      <c r="A964" s="406"/>
      <c r="B964" s="427" t="s">
        <v>76</v>
      </c>
      <c r="C964" s="425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54"/>
      <c r="E964" s="354"/>
      <c r="F964" s="427" t="s">
        <v>58</v>
      </c>
      <c r="G964" s="428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54"/>
      <c r="I964" s="533" t="s">
        <v>13</v>
      </c>
      <c r="J964" s="534"/>
      <c r="K964" s="431">
        <f>K962-K963</f>
        <v>38321.428571428572</v>
      </c>
      <c r="L964" s="413"/>
      <c r="M964" s="93"/>
      <c r="N964" s="110"/>
      <c r="O964" s="111" t="s">
        <v>78</v>
      </c>
      <c r="P964" s="111"/>
      <c r="Q964" s="111"/>
      <c r="R964" s="111">
        <v>0</v>
      </c>
      <c r="S964" s="92"/>
      <c r="T964" s="111" t="s">
        <v>78</v>
      </c>
      <c r="U964" s="117">
        <f t="shared" si="249"/>
        <v>0</v>
      </c>
      <c r="V964" s="113"/>
      <c r="W964" s="117">
        <f t="shared" si="246"/>
        <v>0</v>
      </c>
      <c r="X964" s="113"/>
      <c r="Y964" s="117">
        <f t="shared" si="247"/>
        <v>0</v>
      </c>
      <c r="Z964" s="118"/>
      <c r="AA964" s="93"/>
      <c r="AB964" s="93"/>
      <c r="AC964" s="93"/>
    </row>
    <row r="965" spans="1:29" ht="20.100000000000001" customHeight="1" x14ac:dyDescent="0.2">
      <c r="A965" s="98"/>
      <c r="B965" s="85"/>
      <c r="C965" s="85"/>
      <c r="D965" s="85"/>
      <c r="E965" s="85"/>
      <c r="F965" s="85"/>
      <c r="G965" s="85"/>
      <c r="H965" s="85"/>
      <c r="I965" s="551"/>
      <c r="J965" s="552"/>
      <c r="K965" s="87"/>
      <c r="L965" s="121"/>
      <c r="M965" s="93"/>
      <c r="N965" s="110"/>
      <c r="O965" s="111" t="s">
        <v>79</v>
      </c>
      <c r="P965" s="111"/>
      <c r="Q965" s="111"/>
      <c r="R965" s="111">
        <v>0</v>
      </c>
      <c r="S965" s="92"/>
      <c r="T965" s="111" t="s">
        <v>79</v>
      </c>
      <c r="U965" s="117">
        <f t="shared" si="249"/>
        <v>0</v>
      </c>
      <c r="V965" s="113"/>
      <c r="W965" s="117">
        <f t="shared" si="246"/>
        <v>0</v>
      </c>
      <c r="X965" s="113"/>
      <c r="Y965" s="117">
        <f t="shared" si="247"/>
        <v>0</v>
      </c>
      <c r="Z965" s="118"/>
      <c r="AA965" s="93"/>
      <c r="AB965" s="93"/>
      <c r="AC965" s="93"/>
    </row>
    <row r="966" spans="1:29" ht="20.100000000000001" customHeight="1" x14ac:dyDescent="0.3">
      <c r="A966" s="98"/>
      <c r="B966" s="83"/>
      <c r="C966" s="83"/>
      <c r="D966" s="83"/>
      <c r="E966" s="83"/>
      <c r="F966" s="83"/>
      <c r="G966" s="83"/>
      <c r="H966" s="83"/>
      <c r="I966" s="551"/>
      <c r="J966" s="552"/>
      <c r="K966" s="87"/>
      <c r="L966" s="121"/>
      <c r="M966" s="93"/>
      <c r="N966" s="110"/>
      <c r="O966" s="111" t="s">
        <v>80</v>
      </c>
      <c r="P966" s="111"/>
      <c r="Q966" s="111"/>
      <c r="R966" s="111">
        <v>0</v>
      </c>
      <c r="S966" s="92"/>
      <c r="T966" s="111" t="s">
        <v>80</v>
      </c>
      <c r="U966" s="117">
        <f t="shared" si="249"/>
        <v>0</v>
      </c>
      <c r="V966" s="113"/>
      <c r="W966" s="117">
        <f t="shared" si="246"/>
        <v>0</v>
      </c>
      <c r="X966" s="113"/>
      <c r="Y966" s="117">
        <f t="shared" si="247"/>
        <v>0</v>
      </c>
      <c r="Z966" s="118"/>
      <c r="AA966" s="93"/>
      <c r="AB966" s="93"/>
      <c r="AC966" s="93"/>
    </row>
    <row r="967" spans="1:29" ht="23.25" thickBot="1" x14ac:dyDescent="0.35">
      <c r="A967" s="132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4"/>
      <c r="M967" s="93"/>
      <c r="N967" s="110"/>
      <c r="O967" s="111" t="s">
        <v>81</v>
      </c>
      <c r="P967" s="111"/>
      <c r="Q967" s="111"/>
      <c r="R967" s="111">
        <v>0</v>
      </c>
      <c r="S967" s="92"/>
      <c r="T967" s="111" t="s">
        <v>81</v>
      </c>
      <c r="U967" s="117">
        <f t="shared" si="249"/>
        <v>0</v>
      </c>
      <c r="V967" s="113"/>
      <c r="W967" s="117">
        <f t="shared" si="246"/>
        <v>0</v>
      </c>
      <c r="X967" s="113"/>
      <c r="Y967" s="117">
        <f t="shared" si="247"/>
        <v>0</v>
      </c>
      <c r="Z967" s="118"/>
      <c r="AA967" s="93"/>
      <c r="AB967" s="93"/>
      <c r="AC967" s="93"/>
    </row>
    <row r="968" spans="1:29" ht="20.100000000000001" customHeight="1" thickBot="1" x14ac:dyDescent="0.25">
      <c r="A968" s="354"/>
      <c r="B968" s="354"/>
      <c r="C968" s="354"/>
      <c r="D968" s="354"/>
      <c r="E968" s="354"/>
      <c r="F968" s="354"/>
      <c r="G968" s="354"/>
      <c r="H968" s="354"/>
      <c r="I968" s="354"/>
      <c r="J968" s="354"/>
      <c r="K968" s="354"/>
      <c r="L968" s="354"/>
      <c r="M968" s="136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6"/>
      <c r="AB968" s="136"/>
      <c r="AC968" s="136"/>
    </row>
    <row r="969" spans="1:29" ht="20.100000000000001" customHeight="1" thickBot="1" x14ac:dyDescent="0.55000000000000004">
      <c r="A969" s="537" t="s">
        <v>50</v>
      </c>
      <c r="B969" s="538"/>
      <c r="C969" s="538"/>
      <c r="D969" s="538"/>
      <c r="E969" s="538"/>
      <c r="F969" s="538"/>
      <c r="G969" s="538"/>
      <c r="H969" s="538"/>
      <c r="I969" s="538"/>
      <c r="J969" s="538"/>
      <c r="K969" s="538"/>
      <c r="L969" s="539"/>
      <c r="M969" s="94"/>
      <c r="N969" s="95"/>
      <c r="O969" s="546" t="s">
        <v>51</v>
      </c>
      <c r="P969" s="547"/>
      <c r="Q969" s="547"/>
      <c r="R969" s="548"/>
      <c r="S969" s="96"/>
      <c r="T969" s="546" t="s">
        <v>52</v>
      </c>
      <c r="U969" s="547"/>
      <c r="V969" s="547"/>
      <c r="W969" s="547"/>
      <c r="X969" s="547"/>
      <c r="Y969" s="548"/>
      <c r="Z969" s="97"/>
      <c r="AA969" s="94"/>
      <c r="AB969" s="93"/>
      <c r="AC969" s="93"/>
    </row>
    <row r="970" spans="1:29" ht="20.100000000000001" customHeight="1" thickBot="1" x14ac:dyDescent="0.25">
      <c r="A970" s="437"/>
      <c r="B970" s="438"/>
      <c r="C970" s="540" t="s">
        <v>240</v>
      </c>
      <c r="D970" s="549"/>
      <c r="E970" s="549"/>
      <c r="F970" s="549"/>
      <c r="G970" s="438" t="str">
        <f>$J$1</f>
        <v>February</v>
      </c>
      <c r="H970" s="542">
        <f>$K$1</f>
        <v>2024</v>
      </c>
      <c r="I970" s="549"/>
      <c r="J970" s="438"/>
      <c r="K970" s="439"/>
      <c r="L970" s="440"/>
      <c r="M970" s="102"/>
      <c r="N970" s="103"/>
      <c r="O970" s="104" t="s">
        <v>53</v>
      </c>
      <c r="P970" s="104" t="s">
        <v>54</v>
      </c>
      <c r="Q970" s="104" t="s">
        <v>55</v>
      </c>
      <c r="R970" s="104" t="s">
        <v>56</v>
      </c>
      <c r="S970" s="105"/>
      <c r="T970" s="104" t="s">
        <v>53</v>
      </c>
      <c r="U970" s="104" t="s">
        <v>57</v>
      </c>
      <c r="V970" s="104" t="s">
        <v>9</v>
      </c>
      <c r="W970" s="104" t="s">
        <v>10</v>
      </c>
      <c r="X970" s="104" t="s">
        <v>11</v>
      </c>
      <c r="Y970" s="104" t="s">
        <v>58</v>
      </c>
      <c r="Z970" s="106"/>
      <c r="AA970" s="102"/>
      <c r="AB970" s="93"/>
      <c r="AC970" s="93"/>
    </row>
    <row r="971" spans="1:29" ht="20.100000000000001" customHeight="1" x14ac:dyDescent="0.2">
      <c r="A971" s="98"/>
      <c r="B971" s="85"/>
      <c r="C971" s="85"/>
      <c r="D971" s="107"/>
      <c r="E971" s="107"/>
      <c r="F971" s="107"/>
      <c r="G971" s="107"/>
      <c r="H971" s="107"/>
      <c r="I971" s="85"/>
      <c r="J971" s="108" t="s">
        <v>59</v>
      </c>
      <c r="K971" s="87">
        <v>60000</v>
      </c>
      <c r="L971" s="109"/>
      <c r="M971" s="93"/>
      <c r="N971" s="110"/>
      <c r="O971" s="111" t="s">
        <v>60</v>
      </c>
      <c r="P971" s="111">
        <v>15</v>
      </c>
      <c r="Q971" s="111">
        <v>16</v>
      </c>
      <c r="R971" s="111">
        <v>0</v>
      </c>
      <c r="S971" s="112"/>
      <c r="T971" s="111" t="s">
        <v>60</v>
      </c>
      <c r="U971" s="113"/>
      <c r="V971" s="113"/>
      <c r="W971" s="113">
        <f>V971+U971</f>
        <v>0</v>
      </c>
      <c r="X971" s="113"/>
      <c r="Y971" s="113">
        <f>W971-X971</f>
        <v>0</v>
      </c>
      <c r="Z971" s="106"/>
      <c r="AA971" s="93"/>
      <c r="AB971" s="93"/>
      <c r="AC971" s="93"/>
    </row>
    <row r="972" spans="1:29" ht="20.100000000000001" customHeight="1" thickBot="1" x14ac:dyDescent="0.25">
      <c r="A972" s="98"/>
      <c r="B972" s="85" t="s">
        <v>61</v>
      </c>
      <c r="C972" s="84" t="s">
        <v>244</v>
      </c>
      <c r="D972" s="85"/>
      <c r="E972" s="85"/>
      <c r="F972" s="85"/>
      <c r="G972" s="85"/>
      <c r="H972" s="114"/>
      <c r="I972" s="107"/>
      <c r="J972" s="85"/>
      <c r="K972" s="85"/>
      <c r="L972" s="115"/>
      <c r="M972" s="94"/>
      <c r="N972" s="116"/>
      <c r="O972" s="111" t="s">
        <v>62</v>
      </c>
      <c r="P972" s="111"/>
      <c r="Q972" s="111"/>
      <c r="R972" s="111">
        <v>0</v>
      </c>
      <c r="S972" s="92"/>
      <c r="T972" s="111" t="s">
        <v>62</v>
      </c>
      <c r="U972" s="117">
        <f>Y971</f>
        <v>0</v>
      </c>
      <c r="V972" s="113"/>
      <c r="W972" s="117">
        <f t="shared" ref="W972:W982" si="250">IF(U972="","",U972+V972)</f>
        <v>0</v>
      </c>
      <c r="X972" s="113"/>
      <c r="Y972" s="117">
        <f t="shared" ref="Y972:Y982" si="251">IF(W972="","",W972-X972)</f>
        <v>0</v>
      </c>
      <c r="Z972" s="118"/>
      <c r="AA972" s="94"/>
      <c r="AB972" s="93"/>
      <c r="AC972" s="93"/>
    </row>
    <row r="973" spans="1:29" ht="20.100000000000001" customHeight="1" thickBot="1" x14ac:dyDescent="0.25">
      <c r="A973" s="98"/>
      <c r="B973" s="119" t="s">
        <v>63</v>
      </c>
      <c r="C973" s="159"/>
      <c r="D973" s="85"/>
      <c r="E973" s="85"/>
      <c r="F973" s="543" t="s">
        <v>52</v>
      </c>
      <c r="G973" s="544"/>
      <c r="H973" s="354"/>
      <c r="I973" s="543" t="s">
        <v>64</v>
      </c>
      <c r="J973" s="545"/>
      <c r="K973" s="544"/>
      <c r="L973" s="121"/>
      <c r="M973" s="93"/>
      <c r="N973" s="110"/>
      <c r="O973" s="111" t="s">
        <v>65</v>
      </c>
      <c r="P973" s="111"/>
      <c r="Q973" s="111"/>
      <c r="R973" s="111">
        <v>0</v>
      </c>
      <c r="S973" s="92"/>
      <c r="T973" s="111" t="s">
        <v>65</v>
      </c>
      <c r="U973" s="117">
        <f t="shared" ref="U973:U974" si="252">IF($J$1="April",Y972,Y972)</f>
        <v>0</v>
      </c>
      <c r="V973" s="113"/>
      <c r="W973" s="117">
        <f t="shared" si="250"/>
        <v>0</v>
      </c>
      <c r="X973" s="113"/>
      <c r="Y973" s="117">
        <f t="shared" si="251"/>
        <v>0</v>
      </c>
      <c r="Z973" s="118"/>
      <c r="AA973" s="93"/>
      <c r="AB973" s="93"/>
      <c r="AC973" s="93"/>
    </row>
    <row r="974" spans="1:29" ht="20.100000000000001" customHeight="1" x14ac:dyDescent="0.2">
      <c r="A974" s="98"/>
      <c r="B974" s="85"/>
      <c r="C974" s="85"/>
      <c r="D974" s="85"/>
      <c r="E974" s="85"/>
      <c r="F974" s="85"/>
      <c r="G974" s="85"/>
      <c r="H974" s="122"/>
      <c r="I974" s="85"/>
      <c r="J974" s="85"/>
      <c r="K974" s="85"/>
      <c r="L974" s="123"/>
      <c r="M974" s="93"/>
      <c r="N974" s="110"/>
      <c r="O974" s="111" t="s">
        <v>66</v>
      </c>
      <c r="P974" s="111"/>
      <c r="Q974" s="111"/>
      <c r="R974" s="111">
        <v>0</v>
      </c>
      <c r="S974" s="92"/>
      <c r="T974" s="111" t="s">
        <v>66</v>
      </c>
      <c r="U974" s="117">
        <f t="shared" si="252"/>
        <v>0</v>
      </c>
      <c r="V974" s="113"/>
      <c r="W974" s="117">
        <f t="shared" si="250"/>
        <v>0</v>
      </c>
      <c r="X974" s="113"/>
      <c r="Y974" s="117">
        <f t="shared" si="251"/>
        <v>0</v>
      </c>
      <c r="Z974" s="118"/>
      <c r="AA974" s="93"/>
      <c r="AB974" s="93"/>
      <c r="AC974" s="93"/>
    </row>
    <row r="975" spans="1:29" ht="20.100000000000001" customHeight="1" x14ac:dyDescent="0.2">
      <c r="A975" s="98"/>
      <c r="B975" s="550" t="s">
        <v>51</v>
      </c>
      <c r="C975" s="502"/>
      <c r="D975" s="85"/>
      <c r="E975" s="85"/>
      <c r="F975" s="124" t="s">
        <v>67</v>
      </c>
      <c r="G975" s="125">
        <f>IF($J$1="January",U971,IF($J$1="February",U972,IF($J$1="March",U973,IF($J$1="April",U974,IF($J$1="May",U975,IF($J$1="June",U976,IF($J$1="July",U977,IF($J$1="August",U978,IF($J$1="August",U978,IF($J$1="September",U979,IF($J$1="October",U980,IF($J$1="November",U981,IF($J$1="December",U982)))))))))))))</f>
        <v>0</v>
      </c>
      <c r="H975" s="122"/>
      <c r="I975" s="126">
        <f>IF(C979&gt;0,$K$2,C977)</f>
        <v>0</v>
      </c>
      <c r="J975" s="127" t="s">
        <v>68</v>
      </c>
      <c r="K975" s="128">
        <f>K971/$K$2*I975</f>
        <v>0</v>
      </c>
      <c r="L975" s="129"/>
      <c r="M975" s="93"/>
      <c r="N975" s="110"/>
      <c r="O975" s="111" t="s">
        <v>69</v>
      </c>
      <c r="P975" s="111"/>
      <c r="Q975" s="111"/>
      <c r="R975" s="111">
        <v>0</v>
      </c>
      <c r="S975" s="92"/>
      <c r="T975" s="111" t="s">
        <v>69</v>
      </c>
      <c r="U975" s="117">
        <f t="shared" ref="U975:U977" si="253">IF($J$1="May",Y974,Y974)</f>
        <v>0</v>
      </c>
      <c r="V975" s="113"/>
      <c r="W975" s="117">
        <f t="shared" si="250"/>
        <v>0</v>
      </c>
      <c r="X975" s="113"/>
      <c r="Y975" s="117">
        <f t="shared" si="251"/>
        <v>0</v>
      </c>
      <c r="Z975" s="118"/>
      <c r="AA975" s="93"/>
      <c r="AB975" s="93"/>
      <c r="AC975" s="93"/>
    </row>
    <row r="976" spans="1:29" ht="20.100000000000001" customHeight="1" x14ac:dyDescent="0.2">
      <c r="A976" s="98"/>
      <c r="B976" s="130"/>
      <c r="C976" s="130"/>
      <c r="D976" s="85"/>
      <c r="E976" s="85"/>
      <c r="F976" s="124" t="s">
        <v>9</v>
      </c>
      <c r="G976" s="125">
        <f>IF($J$1="January",V971,IF($J$1="February",V972,IF($J$1="March",V973,IF($J$1="April",V974,IF($J$1="May",V975,IF($J$1="June",V976,IF($J$1="July",V977,IF($J$1="August",V978,IF($J$1="August",V978,IF($J$1="September",V979,IF($J$1="October",V980,IF($J$1="November",V981,IF($J$1="December",V982)))))))))))))</f>
        <v>0</v>
      </c>
      <c r="H976" s="122"/>
      <c r="I976" s="479"/>
      <c r="J976" s="127" t="s">
        <v>70</v>
      </c>
      <c r="K976" s="125">
        <f>K971/$K$2/8*I976</f>
        <v>0</v>
      </c>
      <c r="L976" s="131"/>
      <c r="M976" s="93"/>
      <c r="N976" s="110"/>
      <c r="O976" s="111" t="s">
        <v>47</v>
      </c>
      <c r="P976" s="111"/>
      <c r="Q976" s="111"/>
      <c r="R976" s="111">
        <v>0</v>
      </c>
      <c r="S976" s="92"/>
      <c r="T976" s="111" t="s">
        <v>47</v>
      </c>
      <c r="U976" s="117">
        <f t="shared" si="253"/>
        <v>0</v>
      </c>
      <c r="V976" s="113"/>
      <c r="W976" s="117">
        <f t="shared" si="250"/>
        <v>0</v>
      </c>
      <c r="X976" s="113"/>
      <c r="Y976" s="117">
        <f t="shared" si="251"/>
        <v>0</v>
      </c>
      <c r="Z976" s="118"/>
      <c r="AA976" s="93"/>
      <c r="AB976" s="93"/>
      <c r="AC976" s="93"/>
    </row>
    <row r="977" spans="1:29" ht="20.100000000000001" customHeight="1" x14ac:dyDescent="0.2">
      <c r="A977" s="98"/>
      <c r="B977" s="124" t="s">
        <v>54</v>
      </c>
      <c r="C977" s="130">
        <f>IF($J$1="January",P971,IF($J$1="February",P972,IF($J$1="March",P973,IF($J$1="April",P974,IF($J$1="May",P975,IF($J$1="June",P976,IF($J$1="July",P977,IF($J$1="August",P978,IF($J$1="August",P978,IF($J$1="September",P979,IF($J$1="October",P980,IF($J$1="November",P981,IF($J$1="December",P982)))))))))))))</f>
        <v>0</v>
      </c>
      <c r="D977" s="85"/>
      <c r="E977" s="85"/>
      <c r="F977" s="124" t="s">
        <v>71</v>
      </c>
      <c r="G977" s="125">
        <f>IF($J$1="January",W971,IF($J$1="February",W972,IF($J$1="March",W973,IF($J$1="April",W974,IF($J$1="May",W975,IF($J$1="June",W976,IF($J$1="July",W977,IF($J$1="August",W978,IF($J$1="August",W978,IF($J$1="September",W979,IF($J$1="October",W980,IF($J$1="November",W981,IF($J$1="December",W982)))))))))))))</f>
        <v>0</v>
      </c>
      <c r="H977" s="122"/>
      <c r="I977" s="532" t="s">
        <v>72</v>
      </c>
      <c r="J977" s="502"/>
      <c r="K977" s="125">
        <f>K975+K976</f>
        <v>0</v>
      </c>
      <c r="L977" s="131"/>
      <c r="M977" s="93"/>
      <c r="N977" s="110"/>
      <c r="O977" s="111" t="s">
        <v>73</v>
      </c>
      <c r="P977" s="111"/>
      <c r="Q977" s="111"/>
      <c r="R977" s="111">
        <v>0</v>
      </c>
      <c r="S977" s="92"/>
      <c r="T977" s="111" t="s">
        <v>73</v>
      </c>
      <c r="U977" s="117">
        <f t="shared" si="253"/>
        <v>0</v>
      </c>
      <c r="V977" s="113"/>
      <c r="W977" s="117">
        <f t="shared" si="250"/>
        <v>0</v>
      </c>
      <c r="X977" s="113"/>
      <c r="Y977" s="117">
        <f t="shared" si="251"/>
        <v>0</v>
      </c>
      <c r="Z977" s="118"/>
      <c r="AA977" s="93"/>
      <c r="AB977" s="93"/>
      <c r="AC977" s="93"/>
    </row>
    <row r="978" spans="1:29" ht="20.100000000000001" customHeight="1" x14ac:dyDescent="0.2">
      <c r="A978" s="98"/>
      <c r="B978" s="124" t="s">
        <v>55</v>
      </c>
      <c r="C978" s="130">
        <f>IF($J$1="January",Q971,IF($J$1="February",Q972,IF($J$1="March",Q973,IF($J$1="April",Q974,IF($J$1="May",Q975,IF($J$1="June",Q976,IF($J$1="July",Q977,IF($J$1="August",Q978,IF($J$1="August",Q978,IF($J$1="September",Q979,IF($J$1="October",Q980,IF($J$1="November",Q981,IF($J$1="December",Q982)))))))))))))</f>
        <v>0</v>
      </c>
      <c r="D978" s="85"/>
      <c r="E978" s="85"/>
      <c r="F978" s="124" t="s">
        <v>11</v>
      </c>
      <c r="G978" s="125">
        <f>IF($J$1="January",X971,IF($J$1="February",X972,IF($J$1="March",X973,IF($J$1="April",X974,IF($J$1="May",X975,IF($J$1="June",X976,IF($J$1="July",X977,IF($J$1="August",X978,IF($J$1="August",X978,IF($J$1="September",X979,IF($J$1="October",X980,IF($J$1="November",X981,IF($J$1="December",X982)))))))))))))</f>
        <v>0</v>
      </c>
      <c r="H978" s="122"/>
      <c r="I978" s="532" t="s">
        <v>74</v>
      </c>
      <c r="J978" s="502"/>
      <c r="K978" s="125">
        <f>G978</f>
        <v>0</v>
      </c>
      <c r="L978" s="131"/>
      <c r="M978" s="93"/>
      <c r="N978" s="110"/>
      <c r="O978" s="111" t="s">
        <v>75</v>
      </c>
      <c r="P978" s="111"/>
      <c r="Q978" s="111"/>
      <c r="R978" s="111">
        <v>0</v>
      </c>
      <c r="S978" s="92"/>
      <c r="T978" s="111" t="s">
        <v>75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18.75" customHeight="1" x14ac:dyDescent="0.2">
      <c r="A979" s="406"/>
      <c r="B979" s="427" t="s">
        <v>76</v>
      </c>
      <c r="C979" s="425">
        <f>IF($J$1="January",R971,IF($J$1="February",R972,IF($J$1="March",R973,IF($J$1="April",R974,IF($J$1="May",R975,IF($J$1="June",R976,IF($J$1="July",R977,IF($J$1="August",R978,IF($J$1="August",R978,IF($J$1="September",R979,IF($J$1="October",R980,IF($J$1="November",R981,IF($J$1="December",R982)))))))))))))</f>
        <v>0</v>
      </c>
      <c r="D979" s="354"/>
      <c r="E979" s="354"/>
      <c r="F979" s="427" t="s">
        <v>58</v>
      </c>
      <c r="G979" s="428">
        <f>IF($J$1="January",Y971,IF($J$1="February",Y972,IF($J$1="March",Y973,IF($J$1="April",Y974,IF($J$1="May",Y975,IF($J$1="June",Y976,IF($J$1="July",Y977,IF($J$1="August",Y978,IF($J$1="August",Y978,IF($J$1="September",Y979,IF($J$1="October",Y980,IF($J$1="November",Y981,IF($J$1="December",Y982)))))))))))))</f>
        <v>0</v>
      </c>
      <c r="H979" s="354"/>
      <c r="I979" s="533" t="s">
        <v>13</v>
      </c>
      <c r="J979" s="534"/>
      <c r="K979" s="431">
        <f>K977-K978</f>
        <v>0</v>
      </c>
      <c r="L979" s="413"/>
      <c r="M979" s="93"/>
      <c r="N979" s="110"/>
      <c r="O979" s="111" t="s">
        <v>78</v>
      </c>
      <c r="P979" s="111"/>
      <c r="Q979" s="111"/>
      <c r="R979" s="111">
        <v>0</v>
      </c>
      <c r="S979" s="92"/>
      <c r="T979" s="111" t="s">
        <v>78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  <c r="Z979" s="118"/>
      <c r="AA979" s="93"/>
      <c r="AB979" s="93"/>
      <c r="AC979" s="93"/>
    </row>
    <row r="980" spans="1:29" ht="20.100000000000001" customHeight="1" x14ac:dyDescent="0.2">
      <c r="A980" s="98"/>
      <c r="B980" s="85"/>
      <c r="C980" s="85"/>
      <c r="D980" s="85"/>
      <c r="E980" s="85"/>
      <c r="F980" s="85"/>
      <c r="G980" s="85"/>
      <c r="H980" s="85"/>
      <c r="I980" s="551"/>
      <c r="J980" s="552"/>
      <c r="K980" s="87"/>
      <c r="L980" s="121"/>
      <c r="M980" s="93"/>
      <c r="N980" s="110"/>
      <c r="O980" s="111" t="s">
        <v>79</v>
      </c>
      <c r="P980" s="111"/>
      <c r="Q980" s="111"/>
      <c r="R980" s="111">
        <v>0</v>
      </c>
      <c r="S980" s="92"/>
      <c r="T980" s="111" t="s">
        <v>79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  <c r="Z980" s="118"/>
      <c r="AA980" s="93"/>
      <c r="AB980" s="93"/>
      <c r="AC980" s="93"/>
    </row>
    <row r="981" spans="1:29" ht="20.100000000000001" customHeight="1" x14ac:dyDescent="0.3">
      <c r="A981" s="98"/>
      <c r="B981" s="83"/>
      <c r="C981" s="83"/>
      <c r="D981" s="83"/>
      <c r="E981" s="83"/>
      <c r="F981" s="83"/>
      <c r="G981" s="83"/>
      <c r="H981" s="83"/>
      <c r="I981" s="551"/>
      <c r="J981" s="552"/>
      <c r="K981" s="87"/>
      <c r="L981" s="121"/>
      <c r="M981" s="93"/>
      <c r="N981" s="110"/>
      <c r="O981" s="111" t="s">
        <v>80</v>
      </c>
      <c r="P981" s="111"/>
      <c r="Q981" s="111"/>
      <c r="R981" s="111">
        <v>0</v>
      </c>
      <c r="S981" s="92"/>
      <c r="T981" s="111" t="s">
        <v>80</v>
      </c>
      <c r="U981" s="117">
        <f>Y980</f>
        <v>0</v>
      </c>
      <c r="V981" s="113"/>
      <c r="W981" s="117">
        <f t="shared" si="250"/>
        <v>0</v>
      </c>
      <c r="X981" s="113"/>
      <c r="Y981" s="117">
        <f t="shared" si="251"/>
        <v>0</v>
      </c>
      <c r="Z981" s="118"/>
      <c r="AA981" s="93"/>
      <c r="AB981" s="93"/>
      <c r="AC981" s="93"/>
    </row>
    <row r="982" spans="1:29" ht="20.100000000000001" customHeight="1" x14ac:dyDescent="0.3">
      <c r="A982" s="98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121"/>
      <c r="M982" s="93"/>
      <c r="N982" s="110"/>
      <c r="O982" s="111" t="s">
        <v>81</v>
      </c>
      <c r="P982" s="111"/>
      <c r="Q982" s="111"/>
      <c r="R982" s="111">
        <v>0</v>
      </c>
      <c r="S982" s="92"/>
      <c r="T982" s="111" t="s">
        <v>81</v>
      </c>
      <c r="U982" s="117">
        <f>Y981</f>
        <v>0</v>
      </c>
      <c r="V982" s="113"/>
      <c r="W982" s="117">
        <f t="shared" si="250"/>
        <v>0</v>
      </c>
      <c r="X982" s="113"/>
      <c r="Y982" s="117">
        <f t="shared" si="251"/>
        <v>0</v>
      </c>
      <c r="Z982" s="118"/>
      <c r="AA982" s="93"/>
      <c r="AB982" s="93"/>
      <c r="AC982" s="93"/>
    </row>
    <row r="983" spans="1:29" ht="18.75" customHeight="1" thickBot="1" x14ac:dyDescent="0.25">
      <c r="A983" s="132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34"/>
      <c r="M983" s="93"/>
      <c r="N983" s="148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51"/>
      <c r="AA983" s="93"/>
      <c r="AB983" s="93"/>
      <c r="AC983" s="93"/>
    </row>
    <row r="984" spans="1:29" ht="20.100000000000001" customHeight="1" thickBot="1" x14ac:dyDescent="0.25">
      <c r="A984" s="354"/>
      <c r="B984" s="354"/>
      <c r="C984" s="354"/>
      <c r="D984" s="354"/>
      <c r="E984" s="354"/>
      <c r="F984" s="354"/>
      <c r="G984" s="354"/>
      <c r="H984" s="354"/>
      <c r="I984" s="354"/>
      <c r="J984" s="354"/>
      <c r="K984" s="354"/>
      <c r="L984" s="354"/>
      <c r="M984" s="136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6"/>
      <c r="AB984" s="136"/>
      <c r="AC984" s="136"/>
    </row>
    <row r="985" spans="1:29" ht="20.100000000000001" customHeight="1" thickBot="1" x14ac:dyDescent="0.55000000000000004">
      <c r="A985" s="537" t="s">
        <v>50</v>
      </c>
      <c r="B985" s="538"/>
      <c r="C985" s="538"/>
      <c r="D985" s="538"/>
      <c r="E985" s="538"/>
      <c r="F985" s="538"/>
      <c r="G985" s="538"/>
      <c r="H985" s="538"/>
      <c r="I985" s="538"/>
      <c r="J985" s="538"/>
      <c r="K985" s="538"/>
      <c r="L985" s="539"/>
      <c r="M985" s="94"/>
      <c r="N985" s="95"/>
      <c r="O985" s="546" t="s">
        <v>51</v>
      </c>
      <c r="P985" s="547"/>
      <c r="Q985" s="547"/>
      <c r="R985" s="548"/>
      <c r="S985" s="96"/>
      <c r="T985" s="546" t="s">
        <v>52</v>
      </c>
      <c r="U985" s="547"/>
      <c r="V985" s="547"/>
      <c r="W985" s="547"/>
      <c r="X985" s="547"/>
      <c r="Y985" s="548"/>
      <c r="Z985" s="97"/>
      <c r="AA985" s="94"/>
      <c r="AB985" s="93"/>
      <c r="AC985" s="93"/>
    </row>
    <row r="986" spans="1:29" ht="20.100000000000001" customHeight="1" thickBot="1" x14ac:dyDescent="0.25">
      <c r="A986" s="437"/>
      <c r="B986" s="438"/>
      <c r="C986" s="540" t="s">
        <v>240</v>
      </c>
      <c r="D986" s="549"/>
      <c r="E986" s="549"/>
      <c r="F986" s="549"/>
      <c r="G986" s="438" t="str">
        <f>$J$1</f>
        <v>February</v>
      </c>
      <c r="H986" s="542">
        <f>$K$1</f>
        <v>2024</v>
      </c>
      <c r="I986" s="549"/>
      <c r="J986" s="438"/>
      <c r="K986" s="439"/>
      <c r="L986" s="440"/>
      <c r="M986" s="102"/>
      <c r="N986" s="103"/>
      <c r="O986" s="104" t="s">
        <v>53</v>
      </c>
      <c r="P986" s="104" t="s">
        <v>54</v>
      </c>
      <c r="Q986" s="104" t="s">
        <v>55</v>
      </c>
      <c r="R986" s="104" t="s">
        <v>56</v>
      </c>
      <c r="S986" s="105"/>
      <c r="T986" s="104" t="s">
        <v>53</v>
      </c>
      <c r="U986" s="104" t="s">
        <v>57</v>
      </c>
      <c r="V986" s="104" t="s">
        <v>9</v>
      </c>
      <c r="W986" s="104" t="s">
        <v>10</v>
      </c>
      <c r="X986" s="104" t="s">
        <v>11</v>
      </c>
      <c r="Y986" s="104" t="s">
        <v>58</v>
      </c>
      <c r="Z986" s="106"/>
      <c r="AA986" s="102"/>
      <c r="AB986" s="93"/>
      <c r="AC986" s="93"/>
    </row>
    <row r="987" spans="1:29" ht="20.100000000000001" customHeight="1" x14ac:dyDescent="0.2">
      <c r="A987" s="98"/>
      <c r="B987" s="85"/>
      <c r="C987" s="85"/>
      <c r="D987" s="107"/>
      <c r="E987" s="107"/>
      <c r="F987" s="107"/>
      <c r="G987" s="107"/>
      <c r="H987" s="107"/>
      <c r="I987" s="85"/>
      <c r="J987" s="108" t="s">
        <v>59</v>
      </c>
      <c r="K987" s="87">
        <v>35000</v>
      </c>
      <c r="L987" s="109"/>
      <c r="M987" s="93"/>
      <c r="N987" s="110"/>
      <c r="O987" s="111" t="s">
        <v>60</v>
      </c>
      <c r="P987" s="111">
        <v>28</v>
      </c>
      <c r="Q987" s="111">
        <v>3</v>
      </c>
      <c r="R987" s="111"/>
      <c r="S987" s="112"/>
      <c r="T987" s="111" t="s">
        <v>60</v>
      </c>
      <c r="U987" s="113"/>
      <c r="V987" s="113"/>
      <c r="W987" s="113">
        <f>V987+U987</f>
        <v>0</v>
      </c>
      <c r="X987" s="113"/>
      <c r="Y987" s="113">
        <f>W987-X987</f>
        <v>0</v>
      </c>
      <c r="Z987" s="106"/>
      <c r="AA987" s="93"/>
      <c r="AB987" s="93"/>
      <c r="AC987" s="93"/>
    </row>
    <row r="988" spans="1:29" ht="20.100000000000001" customHeight="1" thickBot="1" x14ac:dyDescent="0.25">
      <c r="A988" s="98"/>
      <c r="B988" s="85" t="s">
        <v>61</v>
      </c>
      <c r="C988" s="84" t="s">
        <v>245</v>
      </c>
      <c r="D988" s="85"/>
      <c r="E988" s="85"/>
      <c r="F988" s="85"/>
      <c r="G988" s="85"/>
      <c r="H988" s="114"/>
      <c r="I988" s="107"/>
      <c r="J988" s="85"/>
      <c r="K988" s="85"/>
      <c r="L988" s="115"/>
      <c r="M988" s="94"/>
      <c r="N988" s="116"/>
      <c r="O988" s="111" t="s">
        <v>62</v>
      </c>
      <c r="P988" s="111"/>
      <c r="Q988" s="111"/>
      <c r="R988" s="111" t="str">
        <f t="shared" ref="R988:R996" si="254">IF(Q988="","",R987-Q988)</f>
        <v/>
      </c>
      <c r="S988" s="92"/>
      <c r="T988" s="111" t="s">
        <v>62</v>
      </c>
      <c r="U988" s="117">
        <f t="shared" ref="U988:U989" si="255">Y987</f>
        <v>0</v>
      </c>
      <c r="V988" s="113"/>
      <c r="W988" s="117">
        <f t="shared" ref="W988:W998" si="256">IF(U988="","",U988+V988)</f>
        <v>0</v>
      </c>
      <c r="X988" s="113"/>
      <c r="Y988" s="117">
        <f t="shared" ref="Y988:Y998" si="257">IF(W988="","",W988-X988)</f>
        <v>0</v>
      </c>
      <c r="Z988" s="118"/>
      <c r="AA988" s="94"/>
      <c r="AB988" s="93"/>
      <c r="AC988" s="93"/>
    </row>
    <row r="989" spans="1:29" ht="20.100000000000001" customHeight="1" thickBot="1" x14ac:dyDescent="0.25">
      <c r="A989" s="406"/>
      <c r="B989" s="414" t="s">
        <v>63</v>
      </c>
      <c r="C989" s="415"/>
      <c r="D989" s="354"/>
      <c r="E989" s="354"/>
      <c r="F989" s="543" t="s">
        <v>52</v>
      </c>
      <c r="G989" s="544"/>
      <c r="H989" s="354"/>
      <c r="I989" s="543" t="s">
        <v>64</v>
      </c>
      <c r="J989" s="545"/>
      <c r="K989" s="544"/>
      <c r="L989" s="416"/>
      <c r="M989" s="93"/>
      <c r="N989" s="110"/>
      <c r="O989" s="111" t="s">
        <v>65</v>
      </c>
      <c r="P989" s="111"/>
      <c r="Q989" s="111"/>
      <c r="R989" s="111" t="str">
        <f t="shared" si="254"/>
        <v/>
      </c>
      <c r="S989" s="92"/>
      <c r="T989" s="111" t="s">
        <v>65</v>
      </c>
      <c r="U989" s="117">
        <f t="shared" si="255"/>
        <v>0</v>
      </c>
      <c r="V989" s="113"/>
      <c r="W989" s="117">
        <f t="shared" si="256"/>
        <v>0</v>
      </c>
      <c r="X989" s="113"/>
      <c r="Y989" s="117">
        <f t="shared" si="257"/>
        <v>0</v>
      </c>
      <c r="Z989" s="118"/>
      <c r="AA989" s="93"/>
      <c r="AB989" s="93"/>
      <c r="AC989" s="93"/>
    </row>
    <row r="990" spans="1:29" ht="20.100000000000001" customHeight="1" x14ac:dyDescent="0.2">
      <c r="A990" s="98"/>
      <c r="B990" s="85"/>
      <c r="C990" s="85"/>
      <c r="D990" s="85"/>
      <c r="E990" s="85"/>
      <c r="F990" s="85"/>
      <c r="G990" s="85"/>
      <c r="H990" s="122"/>
      <c r="I990" s="85"/>
      <c r="J990" s="85"/>
      <c r="K990" s="85"/>
      <c r="L990" s="123"/>
      <c r="M990" s="93"/>
      <c r="N990" s="110"/>
      <c r="O990" s="111" t="s">
        <v>66</v>
      </c>
      <c r="P990" s="111"/>
      <c r="Q990" s="111"/>
      <c r="R990" s="111" t="str">
        <f t="shared" si="254"/>
        <v/>
      </c>
      <c r="S990" s="92"/>
      <c r="T990" s="111" t="s">
        <v>66</v>
      </c>
      <c r="U990" s="117">
        <f>IF($J$1="March","",Y989)</f>
        <v>0</v>
      </c>
      <c r="V990" s="113"/>
      <c r="W990" s="117">
        <f t="shared" si="256"/>
        <v>0</v>
      </c>
      <c r="X990" s="113"/>
      <c r="Y990" s="117">
        <f t="shared" si="257"/>
        <v>0</v>
      </c>
      <c r="Z990" s="118"/>
      <c r="AA990" s="93"/>
      <c r="AB990" s="93"/>
      <c r="AC990" s="93">
        <v>20</v>
      </c>
    </row>
    <row r="991" spans="1:29" ht="20.100000000000001" customHeight="1" x14ac:dyDescent="0.2">
      <c r="A991" s="98"/>
      <c r="B991" s="550" t="s">
        <v>51</v>
      </c>
      <c r="C991" s="502"/>
      <c r="D991" s="85"/>
      <c r="E991" s="85"/>
      <c r="F991" s="124" t="s">
        <v>67</v>
      </c>
      <c r="G991" s="125">
        <f>IF($J$1="January",U987,IF($J$1="February",U988,IF($J$1="March",U989,IF($J$1="April",U990,IF($J$1="May",U991,IF($J$1="June",U992,IF($J$1="July",U993,IF($J$1="August",U994,IF($J$1="August",U994,IF($J$1="September",U995,IF($J$1="October",U996,IF($J$1="November",U997,IF($J$1="December",U998)))))))))))))</f>
        <v>0</v>
      </c>
      <c r="H991" s="122"/>
      <c r="I991" s="126">
        <f>IF(C995&gt;0,$K$2,C993)</f>
        <v>28</v>
      </c>
      <c r="J991" s="127" t="s">
        <v>68</v>
      </c>
      <c r="K991" s="128">
        <f>K987/$K$2*I991</f>
        <v>35000</v>
      </c>
      <c r="L991" s="129"/>
      <c r="M991" s="93"/>
      <c r="N991" s="110"/>
      <c r="O991" s="111" t="s">
        <v>69</v>
      </c>
      <c r="P991" s="111"/>
      <c r="Q991" s="111"/>
      <c r="R991" s="111" t="str">
        <f t="shared" si="254"/>
        <v/>
      </c>
      <c r="S991" s="92"/>
      <c r="T991" s="111" t="s">
        <v>69</v>
      </c>
      <c r="U991" s="117">
        <f>IF($J$1="April","",Y990)</f>
        <v>0</v>
      </c>
      <c r="V991" s="113"/>
      <c r="W991" s="117">
        <f t="shared" si="256"/>
        <v>0</v>
      </c>
      <c r="X991" s="113"/>
      <c r="Y991" s="117">
        <f t="shared" si="257"/>
        <v>0</v>
      </c>
      <c r="Z991" s="118"/>
      <c r="AA991" s="93"/>
      <c r="AB991" s="93"/>
      <c r="AC991" s="93"/>
    </row>
    <row r="992" spans="1:29" ht="20.100000000000001" customHeight="1" x14ac:dyDescent="0.2">
      <c r="A992" s="98"/>
      <c r="B992" s="130"/>
      <c r="C992" s="130"/>
      <c r="D992" s="85"/>
      <c r="E992" s="85"/>
      <c r="F992" s="124" t="s">
        <v>9</v>
      </c>
      <c r="G992" s="125">
        <f>IF($J$1="January",V987,IF($J$1="February",V988,IF($J$1="March",V989,IF($J$1="April",V990,IF($J$1="May",V991,IF($J$1="June",V992,IF($J$1="July",V993,IF($J$1="August",V994,IF($J$1="August",V994,IF($J$1="September",V995,IF($J$1="October",V996,IF($J$1="November",V997,IF($J$1="December",V998)))))))))))))</f>
        <v>0</v>
      </c>
      <c r="H992" s="122"/>
      <c r="I992" s="126">
        <v>9</v>
      </c>
      <c r="J992" s="127" t="s">
        <v>70</v>
      </c>
      <c r="K992" s="125">
        <f>K987/$K$2/8*I992</f>
        <v>1406.25</v>
      </c>
      <c r="L992" s="131"/>
      <c r="M992" s="93"/>
      <c r="N992" s="110"/>
      <c r="O992" s="111" t="s">
        <v>47</v>
      </c>
      <c r="P992" s="111"/>
      <c r="Q992" s="111"/>
      <c r="R992" s="111" t="str">
        <f t="shared" si="254"/>
        <v/>
      </c>
      <c r="S992" s="92"/>
      <c r="T992" s="111" t="s">
        <v>47</v>
      </c>
      <c r="U992" s="117">
        <f t="shared" ref="U992:U997" si="258">Y991</f>
        <v>0</v>
      </c>
      <c r="V992" s="113"/>
      <c r="W992" s="117">
        <f t="shared" si="256"/>
        <v>0</v>
      </c>
      <c r="X992" s="113"/>
      <c r="Y992" s="117">
        <f t="shared" si="257"/>
        <v>0</v>
      </c>
      <c r="Z992" s="118"/>
      <c r="AA992" s="93"/>
      <c r="AB992" s="93"/>
      <c r="AC992" s="93"/>
    </row>
    <row r="993" spans="1:29" ht="20.100000000000001" customHeight="1" x14ac:dyDescent="0.2">
      <c r="A993" s="98"/>
      <c r="B993" s="124" t="s">
        <v>54</v>
      </c>
      <c r="C993" s="130">
        <f>IF($J$1="January",P987,IF($J$1="February",P988,IF($J$1="March",P989,IF($J$1="April",P990,IF($J$1="May",P991,IF($J$1="June",P992,IF($J$1="July",P993,IF($J$1="August",P994,IF($J$1="August",P994,IF($J$1="September",P995,IF($J$1="October",P996,IF($J$1="November",P997,IF($J$1="December",P998)))))))))))))</f>
        <v>0</v>
      </c>
      <c r="D993" s="85"/>
      <c r="E993" s="85"/>
      <c r="F993" s="124" t="s">
        <v>71</v>
      </c>
      <c r="G993" s="125">
        <f>IF($J$1="January",W987,IF($J$1="February",W988,IF($J$1="March",W989,IF($J$1="April",W990,IF($J$1="May",W991,IF($J$1="June",W992,IF($J$1="July",W993,IF($J$1="August",W994,IF($J$1="August",W994,IF($J$1="September",W995,IF($J$1="October",W996,IF($J$1="November",W997,IF($J$1="December",W998)))))))))))))</f>
        <v>0</v>
      </c>
      <c r="H993" s="122"/>
      <c r="I993" s="532" t="s">
        <v>72</v>
      </c>
      <c r="J993" s="502"/>
      <c r="K993" s="125">
        <f>K991+K992</f>
        <v>36406.25</v>
      </c>
      <c r="L993" s="131"/>
      <c r="M993" s="93"/>
      <c r="N993" s="110"/>
      <c r="O993" s="111" t="s">
        <v>73</v>
      </c>
      <c r="P993" s="111"/>
      <c r="Q993" s="111"/>
      <c r="R993" s="111" t="str">
        <f t="shared" si="254"/>
        <v/>
      </c>
      <c r="S993" s="92"/>
      <c r="T993" s="111" t="s">
        <v>73</v>
      </c>
      <c r="U993" s="117">
        <f t="shared" si="258"/>
        <v>0</v>
      </c>
      <c r="V993" s="113"/>
      <c r="W993" s="117">
        <f t="shared" si="256"/>
        <v>0</v>
      </c>
      <c r="X993" s="113"/>
      <c r="Y993" s="117">
        <f t="shared" si="257"/>
        <v>0</v>
      </c>
      <c r="Z993" s="118"/>
      <c r="AA993" s="93"/>
      <c r="AB993" s="93"/>
      <c r="AC993" s="93"/>
    </row>
    <row r="994" spans="1:29" ht="20.100000000000001" customHeight="1" x14ac:dyDescent="0.2">
      <c r="A994" s="98"/>
      <c r="B994" s="124" t="s">
        <v>55</v>
      </c>
      <c r="C994" s="130">
        <f>IF($J$1="January",Q987,IF($J$1="February",Q988,IF($J$1="March",Q989,IF($J$1="April",Q990,IF($J$1="May",Q991,IF($J$1="June",Q992,IF($J$1="July",Q993,IF($J$1="August",Q994,IF($J$1="August",Q994,IF($J$1="September",Q995,IF($J$1="October",Q996,IF($J$1="November",Q997,IF($J$1="December",Q998)))))))))))))</f>
        <v>0</v>
      </c>
      <c r="D994" s="85"/>
      <c r="E994" s="85"/>
      <c r="F994" s="124" t="s">
        <v>11</v>
      </c>
      <c r="G994" s="125">
        <f>IF($J$1="January",X987,IF($J$1="February",X988,IF($J$1="March",X989,IF($J$1="April",X990,IF($J$1="May",X991,IF($J$1="June",X992,IF($J$1="July",X993,IF($J$1="August",X994,IF($J$1="August",X994,IF($J$1="September",X995,IF($J$1="October",X996,IF($J$1="November",X997,IF($J$1="December",X998)))))))))))))</f>
        <v>0</v>
      </c>
      <c r="H994" s="122"/>
      <c r="I994" s="532" t="s">
        <v>74</v>
      </c>
      <c r="J994" s="502"/>
      <c r="K994" s="125">
        <f>G994</f>
        <v>0</v>
      </c>
      <c r="L994" s="131"/>
      <c r="M994" s="93"/>
      <c r="N994" s="110"/>
      <c r="O994" s="111" t="s">
        <v>75</v>
      </c>
      <c r="P994" s="111"/>
      <c r="Q994" s="111"/>
      <c r="R994" s="111" t="str">
        <f t="shared" si="254"/>
        <v/>
      </c>
      <c r="S994" s="92"/>
      <c r="T994" s="111" t="s">
        <v>75</v>
      </c>
      <c r="U994" s="117">
        <f t="shared" si="258"/>
        <v>0</v>
      </c>
      <c r="V994" s="113"/>
      <c r="W994" s="117">
        <f t="shared" si="256"/>
        <v>0</v>
      </c>
      <c r="X994" s="113"/>
      <c r="Y994" s="117">
        <f t="shared" si="257"/>
        <v>0</v>
      </c>
      <c r="Z994" s="118"/>
      <c r="AA994" s="93"/>
      <c r="AB994" s="93"/>
      <c r="AC994" s="93"/>
    </row>
    <row r="995" spans="1:29" ht="18.75" customHeight="1" x14ac:dyDescent="0.2">
      <c r="A995" s="406"/>
      <c r="B995" s="427" t="s">
        <v>76</v>
      </c>
      <c r="C995" s="425" t="str">
        <f>IF($J$1="January",R987,IF($J$1="February",R988,IF($J$1="March",R989,IF($J$1="April",R990,IF($J$1="May",R991,IF($J$1="June",R992,IF($J$1="July",R993,IF($J$1="August",R994,IF($J$1="August",R994,IF($J$1="September",R995,IF($J$1="October",R996,IF($J$1="November",R997,IF($J$1="December",R998)))))))))))))</f>
        <v/>
      </c>
      <c r="D995" s="354"/>
      <c r="E995" s="354"/>
      <c r="F995" s="427" t="s">
        <v>58</v>
      </c>
      <c r="G995" s="428">
        <f>IF($J$1="January",Y987,IF($J$1="February",Y988,IF($J$1="March",Y989,IF($J$1="April",Y990,IF($J$1="May",Y991,IF($J$1="June",Y992,IF($J$1="July",Y993,IF($J$1="August",Y994,IF($J$1="August",Y994,IF($J$1="September",Y995,IF($J$1="October",Y996,IF($J$1="November",Y997,IF($J$1="December",Y998)))))))))))))</f>
        <v>0</v>
      </c>
      <c r="H995" s="354"/>
      <c r="I995" s="533" t="s">
        <v>13</v>
      </c>
      <c r="J995" s="534"/>
      <c r="K995" s="431">
        <f>K993-K994</f>
        <v>36406.25</v>
      </c>
      <c r="L995" s="413"/>
      <c r="M995" s="93"/>
      <c r="N995" s="110"/>
      <c r="O995" s="111" t="s">
        <v>78</v>
      </c>
      <c r="P995" s="111"/>
      <c r="Q995" s="111"/>
      <c r="R995" s="111" t="str">
        <f t="shared" si="254"/>
        <v/>
      </c>
      <c r="S995" s="92"/>
      <c r="T995" s="111" t="s">
        <v>78</v>
      </c>
      <c r="U995" s="117">
        <f t="shared" si="258"/>
        <v>0</v>
      </c>
      <c r="V995" s="113"/>
      <c r="W995" s="117">
        <f t="shared" si="256"/>
        <v>0</v>
      </c>
      <c r="X995" s="113"/>
      <c r="Y995" s="117">
        <f t="shared" si="257"/>
        <v>0</v>
      </c>
      <c r="Z995" s="118"/>
      <c r="AA995" s="93"/>
      <c r="AB995" s="93"/>
      <c r="AC995" s="93"/>
    </row>
    <row r="996" spans="1:29" ht="20.100000000000001" customHeight="1" x14ac:dyDescent="0.2">
      <c r="A996" s="98"/>
      <c r="B996" s="85"/>
      <c r="C996" s="85"/>
      <c r="D996" s="85"/>
      <c r="E996" s="85"/>
      <c r="F996" s="85"/>
      <c r="G996" s="85"/>
      <c r="H996" s="85"/>
      <c r="I996" s="551"/>
      <c r="J996" s="552"/>
      <c r="K996" s="87"/>
      <c r="L996" s="121"/>
      <c r="M996" s="93"/>
      <c r="N996" s="110"/>
      <c r="O996" s="111" t="s">
        <v>79</v>
      </c>
      <c r="P996" s="111"/>
      <c r="Q996" s="111"/>
      <c r="R996" s="111" t="str">
        <f t="shared" si="254"/>
        <v/>
      </c>
      <c r="S996" s="92"/>
      <c r="T996" s="111" t="s">
        <v>79</v>
      </c>
      <c r="U996" s="117">
        <f t="shared" si="258"/>
        <v>0</v>
      </c>
      <c r="V996" s="113"/>
      <c r="W996" s="117">
        <f t="shared" si="256"/>
        <v>0</v>
      </c>
      <c r="X996" s="113"/>
      <c r="Y996" s="117">
        <f t="shared" si="257"/>
        <v>0</v>
      </c>
      <c r="Z996" s="118"/>
      <c r="AA996" s="93"/>
      <c r="AB996" s="93"/>
      <c r="AC996" s="93"/>
    </row>
    <row r="997" spans="1:29" ht="20.100000000000001" customHeight="1" x14ac:dyDescent="0.3">
      <c r="A997" s="98"/>
      <c r="B997" s="83"/>
      <c r="C997" s="83"/>
      <c r="D997" s="83"/>
      <c r="E997" s="83"/>
      <c r="F997" s="83"/>
      <c r="G997" s="83"/>
      <c r="H997" s="83"/>
      <c r="I997" s="551"/>
      <c r="J997" s="552"/>
      <c r="K997" s="87"/>
      <c r="L997" s="121"/>
      <c r="M997" s="93"/>
      <c r="N997" s="110"/>
      <c r="O997" s="111" t="s">
        <v>80</v>
      </c>
      <c r="P997" s="111"/>
      <c r="Q997" s="111"/>
      <c r="R997" s="111">
        <v>0</v>
      </c>
      <c r="S997" s="92"/>
      <c r="T997" s="111" t="s">
        <v>80</v>
      </c>
      <c r="U997" s="117">
        <f t="shared" si="258"/>
        <v>0</v>
      </c>
      <c r="V997" s="113"/>
      <c r="W997" s="117">
        <f t="shared" ref="W997" si="259">IF(U997="","",U997+V997)</f>
        <v>0</v>
      </c>
      <c r="X997" s="113"/>
      <c r="Y997" s="117">
        <f t="shared" ref="Y997" si="260">IF(W997="","",W997-X997)</f>
        <v>0</v>
      </c>
      <c r="Z997" s="118"/>
      <c r="AA997" s="93"/>
      <c r="AB997" s="93"/>
      <c r="AC997" s="93"/>
    </row>
    <row r="998" spans="1:29" ht="20.100000000000001" customHeight="1" thickBot="1" x14ac:dyDescent="0.35">
      <c r="A998" s="132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4"/>
      <c r="M998" s="93"/>
      <c r="N998" s="110"/>
      <c r="O998" s="111" t="s">
        <v>81</v>
      </c>
      <c r="P998" s="111"/>
      <c r="Q998" s="111"/>
      <c r="R998" s="111">
        <v>0</v>
      </c>
      <c r="S998" s="92"/>
      <c r="T998" s="111" t="s">
        <v>81</v>
      </c>
      <c r="U998" s="117"/>
      <c r="V998" s="113"/>
      <c r="W998" s="117" t="str">
        <f t="shared" si="256"/>
        <v/>
      </c>
      <c r="X998" s="113"/>
      <c r="Y998" s="117" t="str">
        <f t="shared" si="257"/>
        <v/>
      </c>
      <c r="Z998" s="118"/>
      <c r="AA998" s="93"/>
      <c r="AB998" s="93"/>
      <c r="AC998" s="93"/>
    </row>
    <row r="999" spans="1:29" ht="20.100000000000001" customHeight="1" thickBot="1" x14ac:dyDescent="0.25">
      <c r="A999" s="354"/>
      <c r="B999" s="354"/>
      <c r="C999" s="354"/>
      <c r="D999" s="354"/>
      <c r="E999" s="354"/>
      <c r="F999" s="354"/>
      <c r="G999" s="354"/>
      <c r="H999" s="354"/>
      <c r="I999" s="354"/>
      <c r="J999" s="354"/>
      <c r="K999" s="354"/>
      <c r="L999" s="354"/>
      <c r="M999" s="136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6"/>
      <c r="AB999" s="136"/>
      <c r="AC999" s="136"/>
    </row>
    <row r="1000" spans="1:29" ht="20.100000000000001" customHeight="1" thickBot="1" x14ac:dyDescent="0.55000000000000004">
      <c r="A1000" s="537" t="s">
        <v>50</v>
      </c>
      <c r="B1000" s="538"/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9"/>
      <c r="M1000" s="94"/>
      <c r="N1000" s="95"/>
      <c r="O1000" s="546" t="s">
        <v>51</v>
      </c>
      <c r="P1000" s="547"/>
      <c r="Q1000" s="547"/>
      <c r="R1000" s="548"/>
      <c r="S1000" s="96"/>
      <c r="T1000" s="546" t="s">
        <v>52</v>
      </c>
      <c r="U1000" s="547"/>
      <c r="V1000" s="547"/>
      <c r="W1000" s="547"/>
      <c r="X1000" s="547"/>
      <c r="Y1000" s="548"/>
      <c r="Z1000" s="97"/>
      <c r="AA1000" s="86"/>
      <c r="AB1000" s="86"/>
      <c r="AC1000" s="86"/>
    </row>
    <row r="1001" spans="1:29" ht="20.100000000000001" customHeight="1" thickBot="1" x14ac:dyDescent="0.3">
      <c r="A1001" s="437"/>
      <c r="B1001" s="438"/>
      <c r="C1001" s="540" t="s">
        <v>240</v>
      </c>
      <c r="D1001" s="549"/>
      <c r="E1001" s="549"/>
      <c r="F1001" s="549"/>
      <c r="G1001" s="438" t="str">
        <f>$J$1</f>
        <v>February</v>
      </c>
      <c r="H1001" s="542">
        <f>$K$1</f>
        <v>2024</v>
      </c>
      <c r="I1001" s="549"/>
      <c r="J1001" s="438"/>
      <c r="K1001" s="439"/>
      <c r="L1001" s="440"/>
      <c r="M1001" s="102"/>
      <c r="N1001" s="103"/>
      <c r="O1001" s="104" t="s">
        <v>53</v>
      </c>
      <c r="P1001" s="104" t="s">
        <v>54</v>
      </c>
      <c r="Q1001" s="104" t="s">
        <v>55</v>
      </c>
      <c r="R1001" s="104" t="s">
        <v>56</v>
      </c>
      <c r="S1001" s="105"/>
      <c r="T1001" s="104" t="s">
        <v>53</v>
      </c>
      <c r="U1001" s="104" t="s">
        <v>57</v>
      </c>
      <c r="V1001" s="104" t="s">
        <v>9</v>
      </c>
      <c r="W1001" s="104" t="s">
        <v>10</v>
      </c>
      <c r="X1001" s="104" t="s">
        <v>11</v>
      </c>
      <c r="Y1001" s="104" t="s">
        <v>58</v>
      </c>
      <c r="Z1001" s="106"/>
      <c r="AA1001" s="86"/>
      <c r="AB1001" s="86"/>
      <c r="AC1001" s="86"/>
    </row>
    <row r="1002" spans="1:29" ht="20.100000000000001" customHeight="1" x14ac:dyDescent="0.25">
      <c r="A1002" s="406"/>
      <c r="B1002" s="354"/>
      <c r="C1002" s="354"/>
      <c r="D1002" s="407"/>
      <c r="E1002" s="407"/>
      <c r="F1002" s="407"/>
      <c r="G1002" s="407"/>
      <c r="H1002" s="407"/>
      <c r="I1002" s="354"/>
      <c r="J1002" s="408" t="s">
        <v>59</v>
      </c>
      <c r="K1002" s="409">
        <v>55000</v>
      </c>
      <c r="L1002" s="410"/>
      <c r="M1002" s="93"/>
      <c r="N1002" s="110"/>
      <c r="O1002" s="111" t="s">
        <v>60</v>
      </c>
      <c r="P1002" s="111">
        <v>30</v>
      </c>
      <c r="Q1002" s="111">
        <v>1</v>
      </c>
      <c r="R1002" s="111">
        <v>0</v>
      </c>
      <c r="S1002" s="112"/>
      <c r="T1002" s="111" t="s">
        <v>60</v>
      </c>
      <c r="U1002" s="113">
        <v>4000</v>
      </c>
      <c r="V1002" s="113">
        <v>15000</v>
      </c>
      <c r="W1002" s="113">
        <f>V1002+U1002</f>
        <v>19000</v>
      </c>
      <c r="X1002" s="113">
        <v>15000</v>
      </c>
      <c r="Y1002" s="113">
        <f>W1002-X1002</f>
        <v>4000</v>
      </c>
      <c r="Z1002" s="106"/>
      <c r="AA1002" s="86"/>
      <c r="AB1002" s="86"/>
      <c r="AC1002" s="86"/>
    </row>
    <row r="1003" spans="1:29" ht="20.100000000000001" customHeight="1" thickBot="1" x14ac:dyDescent="0.3">
      <c r="A1003" s="406"/>
      <c r="B1003" s="354" t="s">
        <v>61</v>
      </c>
      <c r="C1003" s="411" t="s">
        <v>246</v>
      </c>
      <c r="D1003" s="354"/>
      <c r="E1003" s="354"/>
      <c r="F1003" s="354"/>
      <c r="G1003" s="354"/>
      <c r="H1003" s="412"/>
      <c r="I1003" s="407"/>
      <c r="J1003" s="354"/>
      <c r="K1003" s="354"/>
      <c r="L1003" s="413"/>
      <c r="M1003" s="94"/>
      <c r="N1003" s="116"/>
      <c r="O1003" s="111" t="s">
        <v>62</v>
      </c>
      <c r="P1003" s="111"/>
      <c r="Q1003" s="111"/>
      <c r="R1003" s="111">
        <v>0</v>
      </c>
      <c r="S1003" s="92"/>
      <c r="T1003" s="111" t="s">
        <v>62</v>
      </c>
      <c r="U1003" s="117">
        <f>Y1002</f>
        <v>4000</v>
      </c>
      <c r="V1003" s="113">
        <v>5000</v>
      </c>
      <c r="W1003" s="117">
        <f t="shared" ref="W1003:W1006" si="261">IF(U1003="","",U1003+V1003)</f>
        <v>9000</v>
      </c>
      <c r="X1003" s="113">
        <v>5000</v>
      </c>
      <c r="Y1003" s="117">
        <f t="shared" ref="Y1003:Y1013" si="262">IF(W1003="","",W1003-X1003)</f>
        <v>4000</v>
      </c>
      <c r="Z1003" s="118"/>
      <c r="AA1003" s="86"/>
      <c r="AB1003" s="86"/>
      <c r="AC1003" s="86"/>
    </row>
    <row r="1004" spans="1:29" ht="20.100000000000001" customHeight="1" thickBot="1" x14ac:dyDescent="0.3">
      <c r="A1004" s="406"/>
      <c r="B1004" s="414" t="s">
        <v>63</v>
      </c>
      <c r="C1004" s="446"/>
      <c r="D1004" s="354"/>
      <c r="E1004" s="354"/>
      <c r="F1004" s="543" t="s">
        <v>52</v>
      </c>
      <c r="G1004" s="544"/>
      <c r="H1004" s="354"/>
      <c r="I1004" s="543" t="s">
        <v>64</v>
      </c>
      <c r="J1004" s="545"/>
      <c r="K1004" s="544"/>
      <c r="L1004" s="416"/>
      <c r="M1004" s="93"/>
      <c r="N1004" s="110"/>
      <c r="O1004" s="111" t="s">
        <v>65</v>
      </c>
      <c r="P1004" s="111"/>
      <c r="Q1004" s="111"/>
      <c r="R1004" s="111">
        <v>0</v>
      </c>
      <c r="S1004" s="92"/>
      <c r="T1004" s="111" t="s">
        <v>65</v>
      </c>
      <c r="U1004" s="117"/>
      <c r="V1004" s="113"/>
      <c r="W1004" s="117" t="str">
        <f t="shared" si="261"/>
        <v/>
      </c>
      <c r="X1004" s="113"/>
      <c r="Y1004" s="117" t="str">
        <f t="shared" si="262"/>
        <v/>
      </c>
      <c r="Z1004" s="118"/>
      <c r="AA1004" s="86"/>
      <c r="AB1004" s="86"/>
      <c r="AC1004" s="86"/>
    </row>
    <row r="1005" spans="1:29" ht="20.100000000000001" customHeight="1" x14ac:dyDescent="0.25">
      <c r="A1005" s="406"/>
      <c r="B1005" s="354"/>
      <c r="C1005" s="354"/>
      <c r="D1005" s="354"/>
      <c r="E1005" s="354"/>
      <c r="F1005" s="354"/>
      <c r="G1005" s="354"/>
      <c r="H1005" s="417"/>
      <c r="I1005" s="354"/>
      <c r="J1005" s="354"/>
      <c r="K1005" s="354"/>
      <c r="L1005" s="418"/>
      <c r="M1005" s="93"/>
      <c r="N1005" s="110"/>
      <c r="O1005" s="111" t="s">
        <v>66</v>
      </c>
      <c r="P1005" s="111"/>
      <c r="Q1005" s="111"/>
      <c r="R1005" s="111">
        <v>0</v>
      </c>
      <c r="S1005" s="92"/>
      <c r="T1005" s="111" t="s">
        <v>66</v>
      </c>
      <c r="U1005" s="117"/>
      <c r="V1005" s="113"/>
      <c r="W1005" s="117" t="str">
        <f t="shared" si="261"/>
        <v/>
      </c>
      <c r="X1005" s="113"/>
      <c r="Y1005" s="117" t="str">
        <f t="shared" si="262"/>
        <v/>
      </c>
      <c r="Z1005" s="118"/>
      <c r="AA1005" s="86"/>
      <c r="AB1005" s="86"/>
      <c r="AC1005" s="86"/>
    </row>
    <row r="1006" spans="1:29" ht="20.100000000000001" customHeight="1" x14ac:dyDescent="0.25">
      <c r="A1006" s="406"/>
      <c r="B1006" s="553" t="s">
        <v>51</v>
      </c>
      <c r="C1006" s="502"/>
      <c r="D1006" s="354"/>
      <c r="E1006" s="354"/>
      <c r="F1006" s="124" t="s">
        <v>67</v>
      </c>
      <c r="G1006" s="125">
        <f>IF($J$1="January",U1002,IF($J$1="February",U1003,IF($J$1="March",U1004,IF($J$1="April",U1005,IF($J$1="May",U1006,IF($J$1="June",U1007,IF($J$1="July",U1008,IF($J$1="August",U1009,IF($J$1="August",U1009,IF($J$1="September",U1010,IF($J$1="October",U1011,IF($J$1="November",U1012,IF($J$1="December",U1013)))))))))))))</f>
        <v>4000</v>
      </c>
      <c r="H1006" s="417"/>
      <c r="I1006" s="420">
        <f>IF(C1010&gt;0,$K$2,C1008)</f>
        <v>0</v>
      </c>
      <c r="J1006" s="127" t="s">
        <v>68</v>
      </c>
      <c r="K1006" s="128">
        <f>K1002/$K$2*I1006</f>
        <v>0</v>
      </c>
      <c r="L1006" s="419"/>
      <c r="M1006" s="93"/>
      <c r="N1006" s="110"/>
      <c r="O1006" s="111" t="s">
        <v>69</v>
      </c>
      <c r="P1006" s="111"/>
      <c r="Q1006" s="111"/>
      <c r="R1006" s="111">
        <v>0</v>
      </c>
      <c r="S1006" s="92"/>
      <c r="T1006" s="111" t="s">
        <v>69</v>
      </c>
      <c r="U1006" s="117"/>
      <c r="V1006" s="113"/>
      <c r="W1006" s="117" t="str">
        <f t="shared" si="261"/>
        <v/>
      </c>
      <c r="X1006" s="113"/>
      <c r="Y1006" s="117" t="str">
        <f t="shared" si="262"/>
        <v/>
      </c>
      <c r="Z1006" s="118"/>
      <c r="AA1006" s="86"/>
      <c r="AB1006" s="86"/>
      <c r="AC1006" s="86"/>
    </row>
    <row r="1007" spans="1:29" ht="20.100000000000001" customHeight="1" x14ac:dyDescent="0.25">
      <c r="A1007" s="406"/>
      <c r="B1007" s="130"/>
      <c r="C1007" s="130"/>
      <c r="D1007" s="354"/>
      <c r="E1007" s="354"/>
      <c r="F1007" s="124" t="s">
        <v>9</v>
      </c>
      <c r="G1007" s="125">
        <f>IF($J$1="January",V1002,IF($J$1="February",V1003,IF($J$1="March",V1004,IF($J$1="April",V1005,IF($J$1="May",V1006,IF($J$1="June",V1007,IF($J$1="July",V1008,IF($J$1="August",V1009,IF($J$1="August",V1009,IF($J$1="September",V1010,IF($J$1="October",V1011,IF($J$1="November",V1012,IF($J$1="December",V1013)))))))))))))</f>
        <v>5000</v>
      </c>
      <c r="H1007" s="417"/>
      <c r="I1007" s="487">
        <v>29.5</v>
      </c>
      <c r="J1007" s="127" t="s">
        <v>70</v>
      </c>
      <c r="K1007" s="125">
        <f>K1002/$K$2/8*I1007</f>
        <v>7243.3035714285716</v>
      </c>
      <c r="L1007" s="421"/>
      <c r="M1007" s="93"/>
      <c r="N1007" s="110"/>
      <c r="O1007" s="111" t="s">
        <v>47</v>
      </c>
      <c r="P1007" s="111"/>
      <c r="Q1007" s="111"/>
      <c r="R1007" s="111">
        <v>0</v>
      </c>
      <c r="S1007" s="92"/>
      <c r="T1007" s="111" t="s">
        <v>47</v>
      </c>
      <c r="U1007" s="117"/>
      <c r="V1007" s="113"/>
      <c r="W1007" s="117"/>
      <c r="X1007" s="113"/>
      <c r="Y1007" s="117" t="str">
        <f t="shared" si="262"/>
        <v/>
      </c>
      <c r="Z1007" s="118"/>
      <c r="AA1007" s="86"/>
      <c r="AB1007" s="86"/>
      <c r="AC1007" s="86"/>
    </row>
    <row r="1008" spans="1:29" ht="20.100000000000001" customHeight="1" x14ac:dyDescent="0.25">
      <c r="A1008" s="406"/>
      <c r="B1008" s="124" t="s">
        <v>54</v>
      </c>
      <c r="C1008" s="130">
        <f>IF($J$1="January",P1002,IF($J$1="February",P1003,IF($J$1="March",P1004,IF($J$1="April",P1005,IF($J$1="May",P1006,IF($J$1="June",P1007,IF($J$1="July",P1008,IF($J$1="August",P1009,IF($J$1="August",P1009,IF($J$1="September",P1010,IF($J$1="October",P1011,IF($J$1="November",P1012,IF($J$1="December",P1013)))))))))))))</f>
        <v>0</v>
      </c>
      <c r="D1008" s="354"/>
      <c r="E1008" s="354"/>
      <c r="F1008" s="124" t="s">
        <v>71</v>
      </c>
      <c r="G1008" s="125">
        <f>IF($J$1="January",W1002,IF($J$1="February",W1003,IF($J$1="March",W1004,IF($J$1="April",W1005,IF($J$1="May",W1006,IF($J$1="June",W1007,IF($J$1="July",W1008,IF($J$1="August",W1009,IF($J$1="August",W1009,IF($J$1="September",W1010,IF($J$1="October",W1011,IF($J$1="November",W1012,IF($J$1="December",W1013)))))))))))))</f>
        <v>9000</v>
      </c>
      <c r="H1008" s="417"/>
      <c r="I1008" s="554" t="s">
        <v>72</v>
      </c>
      <c r="J1008" s="502"/>
      <c r="K1008" s="125">
        <f>K1006+K1007</f>
        <v>7243.3035714285716</v>
      </c>
      <c r="L1008" s="421"/>
      <c r="M1008" s="93"/>
      <c r="N1008" s="110"/>
      <c r="O1008" s="111" t="s">
        <v>73</v>
      </c>
      <c r="P1008" s="111"/>
      <c r="Q1008" s="111"/>
      <c r="R1008" s="111">
        <v>0</v>
      </c>
      <c r="S1008" s="92"/>
      <c r="T1008" s="111" t="s">
        <v>73</v>
      </c>
      <c r="U1008" s="117"/>
      <c r="V1008" s="113"/>
      <c r="W1008" s="117" t="str">
        <f t="shared" ref="W1008:W1009" si="263">IF(U1008="","",U1008+V1008)</f>
        <v/>
      </c>
      <c r="X1008" s="113"/>
      <c r="Y1008" s="117" t="str">
        <f t="shared" si="262"/>
        <v/>
      </c>
      <c r="Z1008" s="118"/>
      <c r="AA1008" s="86"/>
      <c r="AB1008" s="86"/>
      <c r="AC1008" s="86"/>
    </row>
    <row r="1009" spans="1:29" ht="20.100000000000001" customHeight="1" x14ac:dyDescent="0.25">
      <c r="A1009" s="406"/>
      <c r="B1009" s="124" t="s">
        <v>55</v>
      </c>
      <c r="C1009" s="130">
        <f>IF($J$1="January",Q1002,IF($J$1="February",Q1003,IF($J$1="March",Q1004,IF($J$1="April",Q1005,IF($J$1="May",Q1006,IF($J$1="June",Q1007,IF($J$1="July",Q1008,IF($J$1="August",Q1009,IF($J$1="August",Q1009,IF($J$1="September",Q1010,IF($J$1="October",Q1011,IF($J$1="November",Q1012,IF($J$1="December",Q1013)))))))))))))</f>
        <v>0</v>
      </c>
      <c r="D1009" s="354"/>
      <c r="E1009" s="354"/>
      <c r="F1009" s="124" t="s">
        <v>11</v>
      </c>
      <c r="G1009" s="125">
        <f>IF($J$1="January",X1002,IF($J$1="February",X1003,IF($J$1="March",X1004,IF($J$1="April",X1005,IF($J$1="May",X1006,IF($J$1="June",X1007,IF($J$1="July",X1008,IF($J$1="August",X1009,IF($J$1="August",X1009,IF($J$1="September",X1010,IF($J$1="October",X1011,IF($J$1="November",X1012,IF($J$1="December",X1013)))))))))))))</f>
        <v>5000</v>
      </c>
      <c r="H1009" s="417"/>
      <c r="I1009" s="554" t="s">
        <v>74</v>
      </c>
      <c r="J1009" s="502"/>
      <c r="K1009" s="125">
        <f>G1009</f>
        <v>5000</v>
      </c>
      <c r="L1009" s="421"/>
      <c r="M1009" s="93"/>
      <c r="N1009" s="110"/>
      <c r="O1009" s="111" t="s">
        <v>75</v>
      </c>
      <c r="P1009" s="111"/>
      <c r="Q1009" s="111"/>
      <c r="R1009" s="111">
        <v>0</v>
      </c>
      <c r="S1009" s="92"/>
      <c r="T1009" s="111" t="s">
        <v>75</v>
      </c>
      <c r="U1009" s="117" t="str">
        <f t="shared" ref="U1009:U1010" si="264">IF($J$1="September",Y1008,"")</f>
        <v/>
      </c>
      <c r="V1009" s="113"/>
      <c r="W1009" s="117" t="str">
        <f t="shared" si="263"/>
        <v/>
      </c>
      <c r="X1009" s="113"/>
      <c r="Y1009" s="117" t="str">
        <f t="shared" si="262"/>
        <v/>
      </c>
      <c r="Z1009" s="118"/>
      <c r="AA1009" s="86"/>
      <c r="AB1009" s="86"/>
      <c r="AC1009" s="86"/>
    </row>
    <row r="1010" spans="1:29" ht="18.75" customHeight="1" x14ac:dyDescent="0.2">
      <c r="A1010" s="406"/>
      <c r="B1010" s="427" t="s">
        <v>76</v>
      </c>
      <c r="C1010" s="425">
        <f>IF($J$1="January",R1002,IF($J$1="February",R1003,IF($J$1="March",R1004,IF($J$1="April",R1005,IF($J$1="May",R1006,IF($J$1="June",R1007,IF($J$1="July",R1008,IF($J$1="August",R1009,IF($J$1="August",R1009,IF($J$1="September",R1010,IF($J$1="October",R1011,IF($J$1="November",R1012,IF($J$1="December",R1013)))))))))))))</f>
        <v>0</v>
      </c>
      <c r="D1010" s="354"/>
      <c r="E1010" s="354"/>
      <c r="F1010" s="427" t="s">
        <v>58</v>
      </c>
      <c r="G1010" s="428">
        <f>IF($J$1="January",Y1002,IF($J$1="February",Y1003,IF($J$1="March",Y1004,IF($J$1="April",Y1005,IF($J$1="May",Y1006,IF($J$1="June",Y1007,IF($J$1="July",Y1008,IF($J$1="August",Y1009,IF($J$1="August",Y1009,IF($J$1="September",Y1010,IF($J$1="October",Y1011,IF($J$1="November",Y1012,IF($J$1="December",Y1013)))))))))))))</f>
        <v>4000</v>
      </c>
      <c r="H1010" s="354"/>
      <c r="I1010" s="533" t="s">
        <v>13</v>
      </c>
      <c r="J1010" s="534"/>
      <c r="K1010" s="431">
        <f>K1008-K1009</f>
        <v>2243.3035714285716</v>
      </c>
      <c r="L1010" s="413"/>
      <c r="M1010" s="93"/>
      <c r="N1010" s="110"/>
      <c r="O1010" s="111" t="s">
        <v>78</v>
      </c>
      <c r="P1010" s="111"/>
      <c r="Q1010" s="111"/>
      <c r="R1010" s="111">
        <v>0</v>
      </c>
      <c r="S1010" s="92"/>
      <c r="T1010" s="111" t="s">
        <v>78</v>
      </c>
      <c r="U1010" s="117" t="str">
        <f t="shared" si="264"/>
        <v/>
      </c>
      <c r="V1010" s="113"/>
      <c r="W1010" s="117">
        <f>V1010</f>
        <v>0</v>
      </c>
      <c r="X1010" s="113"/>
      <c r="Y1010" s="117">
        <f t="shared" si="262"/>
        <v>0</v>
      </c>
      <c r="Z1010" s="118"/>
      <c r="AA1010" s="93"/>
      <c r="AB1010" s="93"/>
      <c r="AC1010" s="93"/>
    </row>
    <row r="1011" spans="1:29" ht="20.100000000000001" customHeight="1" x14ac:dyDescent="0.25">
      <c r="A1011" s="406"/>
      <c r="B1011" s="354"/>
      <c r="C1011" s="354"/>
      <c r="D1011" s="354"/>
      <c r="E1011" s="354"/>
      <c r="F1011" s="354"/>
      <c r="G1011" s="354"/>
      <c r="H1011" s="354"/>
      <c r="I1011" s="535"/>
      <c r="J1011" s="536"/>
      <c r="K1011" s="409"/>
      <c r="L1011" s="416"/>
      <c r="M1011" s="93"/>
      <c r="N1011" s="110"/>
      <c r="O1011" s="111" t="s">
        <v>79</v>
      </c>
      <c r="P1011" s="111"/>
      <c r="Q1011" s="111"/>
      <c r="R1011" s="111">
        <v>0</v>
      </c>
      <c r="S1011" s="92"/>
      <c r="T1011" s="111" t="s">
        <v>79</v>
      </c>
      <c r="U1011" s="117">
        <f>Y1010</f>
        <v>0</v>
      </c>
      <c r="V1011" s="113"/>
      <c r="W1011" s="117">
        <f t="shared" ref="W1011:W1013" si="265">IF(U1011="","",U1011+V1011)</f>
        <v>0</v>
      </c>
      <c r="X1011" s="113"/>
      <c r="Y1011" s="117">
        <f t="shared" si="262"/>
        <v>0</v>
      </c>
      <c r="Z1011" s="118"/>
      <c r="AA1011" s="86"/>
      <c r="AB1011" s="86"/>
      <c r="AC1011" s="86"/>
    </row>
    <row r="1012" spans="1:29" ht="20.100000000000001" customHeight="1" x14ac:dyDescent="0.3">
      <c r="A1012" s="406"/>
      <c r="B1012" s="445"/>
      <c r="C1012" s="445"/>
      <c r="D1012" s="445"/>
      <c r="E1012" s="445"/>
      <c r="F1012" s="445"/>
      <c r="G1012" s="445"/>
      <c r="H1012" s="445"/>
      <c r="I1012" s="535"/>
      <c r="J1012" s="536"/>
      <c r="K1012" s="409"/>
      <c r="L1012" s="416"/>
      <c r="M1012" s="93"/>
      <c r="N1012" s="110"/>
      <c r="O1012" s="111" t="s">
        <v>80</v>
      </c>
      <c r="P1012" s="111"/>
      <c r="Q1012" s="111"/>
      <c r="R1012" s="111">
        <v>0</v>
      </c>
      <c r="S1012" s="92"/>
      <c r="T1012" s="111" t="s">
        <v>80</v>
      </c>
      <c r="U1012" s="117">
        <f>Y1011</f>
        <v>0</v>
      </c>
      <c r="V1012" s="113"/>
      <c r="W1012" s="117">
        <f t="shared" si="265"/>
        <v>0</v>
      </c>
      <c r="X1012" s="113"/>
      <c r="Y1012" s="117">
        <f t="shared" si="262"/>
        <v>0</v>
      </c>
      <c r="Z1012" s="118"/>
      <c r="AA1012" s="86"/>
      <c r="AB1012" s="86"/>
      <c r="AC1012" s="86"/>
    </row>
    <row r="1013" spans="1:29" ht="20.100000000000001" customHeight="1" thickBot="1" x14ac:dyDescent="0.35">
      <c r="A1013" s="422"/>
      <c r="B1013" s="448"/>
      <c r="C1013" s="448"/>
      <c r="D1013" s="448"/>
      <c r="E1013" s="448"/>
      <c r="F1013" s="448"/>
      <c r="G1013" s="448"/>
      <c r="H1013" s="448"/>
      <c r="I1013" s="448"/>
      <c r="J1013" s="448"/>
      <c r="K1013" s="448"/>
      <c r="L1013" s="424"/>
      <c r="M1013" s="93"/>
      <c r="N1013" s="110"/>
      <c r="O1013" s="111" t="s">
        <v>81</v>
      </c>
      <c r="P1013" s="111"/>
      <c r="Q1013" s="111"/>
      <c r="R1013" s="111">
        <v>0</v>
      </c>
      <c r="S1013" s="92"/>
      <c r="T1013" s="111" t="s">
        <v>81</v>
      </c>
      <c r="U1013" s="117">
        <f>Y1012</f>
        <v>0</v>
      </c>
      <c r="V1013" s="113"/>
      <c r="W1013" s="117">
        <f t="shared" si="265"/>
        <v>0</v>
      </c>
      <c r="X1013" s="113"/>
      <c r="Y1013" s="117">
        <f t="shared" si="262"/>
        <v>0</v>
      </c>
      <c r="Z1013" s="118"/>
      <c r="AA1013" s="86"/>
      <c r="AB1013" s="86"/>
      <c r="AC1013" s="86"/>
    </row>
    <row r="1014" spans="1:29" ht="20.100000000000001" customHeight="1" thickBot="1" x14ac:dyDescent="0.25"/>
    <row r="1015" spans="1:29" ht="20.100000000000001" customHeight="1" thickBot="1" x14ac:dyDescent="0.55000000000000004">
      <c r="A1015" s="537" t="s">
        <v>50</v>
      </c>
      <c r="B1015" s="538"/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9"/>
      <c r="M1015" s="94"/>
      <c r="N1015" s="95"/>
      <c r="O1015" s="546" t="s">
        <v>51</v>
      </c>
      <c r="P1015" s="547"/>
      <c r="Q1015" s="547"/>
      <c r="R1015" s="548"/>
      <c r="S1015" s="96"/>
      <c r="T1015" s="546" t="s">
        <v>52</v>
      </c>
      <c r="U1015" s="547"/>
      <c r="V1015" s="547"/>
      <c r="W1015" s="547"/>
      <c r="X1015" s="547"/>
      <c r="Y1015" s="548"/>
      <c r="Z1015" s="97"/>
      <c r="AA1015" s="86"/>
      <c r="AB1015" s="86"/>
      <c r="AC1015" s="86"/>
    </row>
    <row r="1016" spans="1:29" ht="20.100000000000001" customHeight="1" thickBot="1" x14ac:dyDescent="0.3">
      <c r="A1016" s="437"/>
      <c r="B1016" s="438"/>
      <c r="C1016" s="540" t="s">
        <v>240</v>
      </c>
      <c r="D1016" s="549"/>
      <c r="E1016" s="549"/>
      <c r="F1016" s="549"/>
      <c r="G1016" s="438" t="str">
        <f>$J$1</f>
        <v>February</v>
      </c>
      <c r="H1016" s="542">
        <f>$K$1</f>
        <v>2024</v>
      </c>
      <c r="I1016" s="549"/>
      <c r="J1016" s="438"/>
      <c r="K1016" s="439"/>
      <c r="L1016" s="440"/>
      <c r="M1016" s="102"/>
      <c r="N1016" s="103"/>
      <c r="O1016" s="104" t="s">
        <v>53</v>
      </c>
      <c r="P1016" s="104" t="s">
        <v>54</v>
      </c>
      <c r="Q1016" s="104" t="s">
        <v>55</v>
      </c>
      <c r="R1016" s="104" t="s">
        <v>56</v>
      </c>
      <c r="S1016" s="105"/>
      <c r="T1016" s="104" t="s">
        <v>53</v>
      </c>
      <c r="U1016" s="104" t="s">
        <v>57</v>
      </c>
      <c r="V1016" s="104" t="s">
        <v>9</v>
      </c>
      <c r="W1016" s="104" t="s">
        <v>10</v>
      </c>
      <c r="X1016" s="104" t="s">
        <v>11</v>
      </c>
      <c r="Y1016" s="104" t="s">
        <v>58</v>
      </c>
      <c r="Z1016" s="106"/>
      <c r="AA1016" s="86"/>
      <c r="AB1016" s="86"/>
      <c r="AC1016" s="86"/>
    </row>
    <row r="1017" spans="1:29" ht="20.100000000000001" customHeight="1" x14ac:dyDescent="0.25">
      <c r="A1017" s="406"/>
      <c r="B1017" s="354"/>
      <c r="C1017" s="354"/>
      <c r="D1017" s="407"/>
      <c r="E1017" s="407"/>
      <c r="F1017" s="407"/>
      <c r="G1017" s="407"/>
      <c r="H1017" s="407"/>
      <c r="I1017" s="354"/>
      <c r="J1017" s="408" t="s">
        <v>59</v>
      </c>
      <c r="K1017" s="409">
        <v>35000</v>
      </c>
      <c r="L1017" s="410"/>
      <c r="M1017" s="93"/>
      <c r="N1017" s="110"/>
      <c r="O1017" s="111" t="s">
        <v>60</v>
      </c>
      <c r="P1017" s="111">
        <v>31</v>
      </c>
      <c r="Q1017" s="111">
        <v>0</v>
      </c>
      <c r="R1017" s="111">
        <v>0</v>
      </c>
      <c r="S1017" s="112"/>
      <c r="T1017" s="111" t="s">
        <v>60</v>
      </c>
      <c r="U1017" s="113"/>
      <c r="V1017" s="113">
        <v>5000</v>
      </c>
      <c r="W1017" s="113">
        <f>V1017+U1017</f>
        <v>5000</v>
      </c>
      <c r="X1017" s="113">
        <v>5000</v>
      </c>
      <c r="Y1017" s="113">
        <f>W1017-X1017</f>
        <v>0</v>
      </c>
      <c r="Z1017" s="106"/>
      <c r="AA1017" s="86"/>
      <c r="AB1017" s="86"/>
      <c r="AC1017" s="86"/>
    </row>
    <row r="1018" spans="1:29" ht="20.100000000000001" customHeight="1" thickBot="1" x14ac:dyDescent="0.3">
      <c r="A1018" s="406"/>
      <c r="B1018" s="354" t="s">
        <v>61</v>
      </c>
      <c r="C1018" s="411" t="s">
        <v>235</v>
      </c>
      <c r="D1018" s="354"/>
      <c r="E1018" s="354"/>
      <c r="F1018" s="354"/>
      <c r="G1018" s="354"/>
      <c r="H1018" s="412"/>
      <c r="I1018" s="407"/>
      <c r="J1018" s="354"/>
      <c r="K1018" s="354"/>
      <c r="L1018" s="413"/>
      <c r="M1018" s="94"/>
      <c r="N1018" s="116"/>
      <c r="O1018" s="111" t="s">
        <v>62</v>
      </c>
      <c r="P1018" s="111"/>
      <c r="Q1018" s="111"/>
      <c r="R1018" s="111" t="str">
        <f t="shared" ref="R1018:R1019" si="266">IF(Q1018="","",R1017-Q1018)</f>
        <v/>
      </c>
      <c r="S1018" s="92"/>
      <c r="T1018" s="111" t="s">
        <v>62</v>
      </c>
      <c r="U1018" s="117">
        <f>Y1017</f>
        <v>0</v>
      </c>
      <c r="V1018" s="113">
        <v>10000</v>
      </c>
      <c r="W1018" s="117">
        <f t="shared" ref="W1018:W1028" si="267">IF(U1018="","",U1018+V1018)</f>
        <v>10000</v>
      </c>
      <c r="X1018" s="113">
        <v>10000</v>
      </c>
      <c r="Y1018" s="117">
        <f t="shared" ref="Y1018:Y1028" si="268">IF(W1018="","",W1018-X1018)</f>
        <v>0</v>
      </c>
      <c r="Z1018" s="118"/>
      <c r="AA1018" s="86"/>
      <c r="AB1018" s="86"/>
      <c r="AC1018" s="86"/>
    </row>
    <row r="1019" spans="1:29" ht="20.100000000000001" customHeight="1" thickBot="1" x14ac:dyDescent="0.3">
      <c r="A1019" s="406"/>
      <c r="B1019" s="414" t="s">
        <v>63</v>
      </c>
      <c r="C1019" s="446"/>
      <c r="D1019" s="354"/>
      <c r="E1019" s="354"/>
      <c r="F1019" s="543" t="s">
        <v>52</v>
      </c>
      <c r="G1019" s="544"/>
      <c r="H1019" s="354"/>
      <c r="I1019" s="543" t="s">
        <v>64</v>
      </c>
      <c r="J1019" s="545"/>
      <c r="K1019" s="544"/>
      <c r="L1019" s="416"/>
      <c r="M1019" s="93"/>
      <c r="N1019" s="110"/>
      <c r="O1019" s="111" t="s">
        <v>65</v>
      </c>
      <c r="P1019" s="111"/>
      <c r="Q1019" s="111"/>
      <c r="R1019" s="111" t="str">
        <f t="shared" si="266"/>
        <v/>
      </c>
      <c r="S1019" s="92"/>
      <c r="T1019" s="111" t="s">
        <v>65</v>
      </c>
      <c r="U1019" s="117">
        <f t="shared" ref="U1019:U1020" si="269">IF($J$1="April",Y1018,Y1018)</f>
        <v>0</v>
      </c>
      <c r="V1019" s="113"/>
      <c r="W1019" s="117">
        <f t="shared" si="267"/>
        <v>0</v>
      </c>
      <c r="X1019" s="113"/>
      <c r="Y1019" s="117">
        <f t="shared" si="268"/>
        <v>0</v>
      </c>
      <c r="Z1019" s="118"/>
      <c r="AA1019" s="86"/>
      <c r="AB1019" s="86"/>
      <c r="AC1019" s="86"/>
    </row>
    <row r="1020" spans="1:29" ht="20.100000000000001" customHeight="1" x14ac:dyDescent="0.25">
      <c r="A1020" s="406"/>
      <c r="B1020" s="354"/>
      <c r="C1020" s="354"/>
      <c r="D1020" s="354"/>
      <c r="E1020" s="354"/>
      <c r="F1020" s="354"/>
      <c r="G1020" s="354"/>
      <c r="H1020" s="417"/>
      <c r="I1020" s="354"/>
      <c r="J1020" s="354"/>
      <c r="K1020" s="354"/>
      <c r="L1020" s="418"/>
      <c r="M1020" s="93"/>
      <c r="N1020" s="110"/>
      <c r="O1020" s="111" t="s">
        <v>66</v>
      </c>
      <c r="P1020" s="111"/>
      <c r="Q1020" s="111"/>
      <c r="R1020" s="111">
        <v>0</v>
      </c>
      <c r="S1020" s="92"/>
      <c r="T1020" s="111" t="s">
        <v>66</v>
      </c>
      <c r="U1020" s="117">
        <f t="shared" si="269"/>
        <v>0</v>
      </c>
      <c r="V1020" s="113"/>
      <c r="W1020" s="117">
        <f t="shared" si="267"/>
        <v>0</v>
      </c>
      <c r="X1020" s="113"/>
      <c r="Y1020" s="117">
        <f t="shared" si="268"/>
        <v>0</v>
      </c>
      <c r="Z1020" s="118"/>
      <c r="AA1020" s="86"/>
      <c r="AB1020" s="86"/>
      <c r="AC1020" s="86"/>
    </row>
    <row r="1021" spans="1:29" ht="20.100000000000001" customHeight="1" x14ac:dyDescent="0.25">
      <c r="A1021" s="406"/>
      <c r="B1021" s="553" t="s">
        <v>51</v>
      </c>
      <c r="C1021" s="502"/>
      <c r="D1021" s="354"/>
      <c r="E1021" s="354"/>
      <c r="F1021" s="124" t="s">
        <v>67</v>
      </c>
      <c r="G1021" s="125">
        <f>IF($J$1="January",U1017,IF($J$1="February",U1018,IF($J$1="March",U1019,IF($J$1="April",U1020,IF($J$1="May",U1021,IF($J$1="June",U1022,IF($J$1="July",U1023,IF($J$1="August",U1024,IF($J$1="August",U1024,IF($J$1="September",U1025,IF($J$1="October",U1026,IF($J$1="November",U1027,IF($J$1="December",U1028)))))))))))))</f>
        <v>0</v>
      </c>
      <c r="H1021" s="417"/>
      <c r="I1021" s="420">
        <f>IF(C1025&gt;0,$K$2,C1023)</f>
        <v>28</v>
      </c>
      <c r="J1021" s="127" t="s">
        <v>68</v>
      </c>
      <c r="K1021" s="128">
        <f>K1017/$K$2*I1021</f>
        <v>35000</v>
      </c>
      <c r="L1021" s="419"/>
      <c r="M1021" s="93"/>
      <c r="N1021" s="110"/>
      <c r="O1021" s="111" t="s">
        <v>69</v>
      </c>
      <c r="P1021" s="111"/>
      <c r="Q1021" s="111"/>
      <c r="R1021" s="111">
        <v>0</v>
      </c>
      <c r="S1021" s="92"/>
      <c r="T1021" s="111" t="s">
        <v>69</v>
      </c>
      <c r="U1021" s="117">
        <f t="shared" ref="U1021:U1022" si="270">IF($J$1="May",Y1020,Y1020)</f>
        <v>0</v>
      </c>
      <c r="V1021" s="113"/>
      <c r="W1021" s="117">
        <f t="shared" si="267"/>
        <v>0</v>
      </c>
      <c r="X1021" s="113"/>
      <c r="Y1021" s="117">
        <f t="shared" si="268"/>
        <v>0</v>
      </c>
      <c r="Z1021" s="118"/>
      <c r="AA1021" s="86"/>
      <c r="AB1021" s="86"/>
      <c r="AC1021" s="86"/>
    </row>
    <row r="1022" spans="1:29" ht="20.100000000000001" customHeight="1" x14ac:dyDescent="0.25">
      <c r="A1022" s="406"/>
      <c r="B1022" s="130"/>
      <c r="C1022" s="130"/>
      <c r="D1022" s="354"/>
      <c r="E1022" s="354"/>
      <c r="F1022" s="124" t="s">
        <v>9</v>
      </c>
      <c r="G1022" s="125">
        <f>IF($J$1="January",V1017,IF($J$1="February",V1018,IF($J$1="March",V1019,IF($J$1="April",V1020,IF($J$1="May",V1021,IF($J$1="June",V1022,IF($J$1="July",V1023,IF($J$1="August",V1024,IF($J$1="August",V1024,IF($J$1="September",V1025,IF($J$1="October",V1026,IF($J$1="November",V1027,IF($J$1="December",V1028)))))))))))))</f>
        <v>10000</v>
      </c>
      <c r="H1022" s="417"/>
      <c r="I1022" s="487">
        <v>31.5</v>
      </c>
      <c r="J1022" s="127" t="s">
        <v>70</v>
      </c>
      <c r="K1022" s="125">
        <f>K1017/$K$2/8*I1022</f>
        <v>4921.875</v>
      </c>
      <c r="L1022" s="421"/>
      <c r="M1022" s="93"/>
      <c r="N1022" s="110"/>
      <c r="O1022" s="111" t="s">
        <v>47</v>
      </c>
      <c r="P1022" s="111"/>
      <c r="Q1022" s="111"/>
      <c r="R1022" s="111"/>
      <c r="S1022" s="92"/>
      <c r="T1022" s="111" t="s">
        <v>47</v>
      </c>
      <c r="U1022" s="117">
        <f t="shared" si="270"/>
        <v>0</v>
      </c>
      <c r="V1022" s="113"/>
      <c r="W1022" s="117">
        <f t="shared" si="267"/>
        <v>0</v>
      </c>
      <c r="X1022" s="113"/>
      <c r="Y1022" s="117">
        <f t="shared" si="268"/>
        <v>0</v>
      </c>
      <c r="Z1022" s="118"/>
      <c r="AA1022" s="86"/>
      <c r="AB1022" s="86"/>
      <c r="AC1022" s="86"/>
    </row>
    <row r="1023" spans="1:29" ht="20.100000000000001" customHeight="1" x14ac:dyDescent="0.25">
      <c r="A1023" s="406"/>
      <c r="B1023" s="124" t="s">
        <v>54</v>
      </c>
      <c r="C1023" s="130">
        <f>IF($J$1="January",P1017,IF($J$1="February",P1018,IF($J$1="March",P1019,IF($J$1="April",P1020,IF($J$1="May",P1021,IF($J$1="June",P1022,IF($J$1="July",P1023,IF($J$1="August",P1024,IF($J$1="August",P1024,IF($J$1="September",P1025,IF($J$1="October",P1026,IF($J$1="November",P1027,IF($J$1="December",P1028)))))))))))))</f>
        <v>0</v>
      </c>
      <c r="D1023" s="354"/>
      <c r="E1023" s="354"/>
      <c r="F1023" s="124" t="s">
        <v>71</v>
      </c>
      <c r="G1023" s="125">
        <f>IF($J$1="January",W1017,IF($J$1="February",W1018,IF($J$1="March",W1019,IF($J$1="April",W1020,IF($J$1="May",W1021,IF($J$1="June",W1022,IF($J$1="July",W1023,IF($J$1="August",W1024,IF($J$1="August",W1024,IF($J$1="September",W1025,IF($J$1="October",W1026,IF($J$1="November",W1027,IF($J$1="December",W1028)))))))))))))</f>
        <v>10000</v>
      </c>
      <c r="H1023" s="417"/>
      <c r="I1023" s="554" t="s">
        <v>72</v>
      </c>
      <c r="J1023" s="502"/>
      <c r="K1023" s="125">
        <f>K1021+K1022</f>
        <v>39921.875</v>
      </c>
      <c r="L1023" s="421"/>
      <c r="M1023" s="93"/>
      <c r="N1023" s="110"/>
      <c r="O1023" s="111" t="s">
        <v>73</v>
      </c>
      <c r="P1023" s="111"/>
      <c r="Q1023" s="111"/>
      <c r="R1023" s="111"/>
      <c r="S1023" s="92"/>
      <c r="T1023" s="111" t="s">
        <v>73</v>
      </c>
      <c r="U1023" s="117">
        <f>Y1022</f>
        <v>0</v>
      </c>
      <c r="V1023" s="113"/>
      <c r="W1023" s="117">
        <f t="shared" si="267"/>
        <v>0</v>
      </c>
      <c r="X1023" s="113"/>
      <c r="Y1023" s="117">
        <f t="shared" si="268"/>
        <v>0</v>
      </c>
      <c r="Z1023" s="118"/>
      <c r="AA1023" s="86"/>
      <c r="AB1023" s="86"/>
      <c r="AC1023" s="86"/>
    </row>
    <row r="1024" spans="1:29" ht="20.100000000000001" customHeight="1" x14ac:dyDescent="0.25">
      <c r="A1024" s="406"/>
      <c r="B1024" s="124" t="s">
        <v>55</v>
      </c>
      <c r="C1024" s="130">
        <f>IF($J$1="January",Q1017,IF($J$1="February",Q1018,IF($J$1="March",Q1019,IF($J$1="April",Q1020,IF($J$1="May",Q1021,IF($J$1="June",Q1022,IF($J$1="July",Q1023,IF($J$1="August",Q1024,IF($J$1="August",Q1024,IF($J$1="September",Q1025,IF($J$1="October",Q1026,IF($J$1="November",Q1027,IF($J$1="December",Q1028)))))))))))))</f>
        <v>0</v>
      </c>
      <c r="D1024" s="354"/>
      <c r="E1024" s="354"/>
      <c r="F1024" s="124" t="s">
        <v>11</v>
      </c>
      <c r="G1024" s="125">
        <f>IF($J$1="January",X1017,IF($J$1="February",X1018,IF($J$1="March",X1019,IF($J$1="April",X1020,IF($J$1="May",X1021,IF($J$1="June",X1022,IF($J$1="July",X1023,IF($J$1="August",X1024,IF($J$1="August",X1024,IF($J$1="September",X1025,IF($J$1="October",X1026,IF($J$1="November",X1027,IF($J$1="December",X1028)))))))))))))</f>
        <v>10000</v>
      </c>
      <c r="H1024" s="417"/>
      <c r="I1024" s="554" t="s">
        <v>74</v>
      </c>
      <c r="J1024" s="502"/>
      <c r="K1024" s="125">
        <f>G1024</f>
        <v>10000</v>
      </c>
      <c r="L1024" s="421"/>
      <c r="M1024" s="93"/>
      <c r="N1024" s="110"/>
      <c r="O1024" s="111" t="s">
        <v>75</v>
      </c>
      <c r="P1024" s="111"/>
      <c r="Q1024" s="111"/>
      <c r="R1024" s="111"/>
      <c r="S1024" s="92"/>
      <c r="T1024" s="111" t="s">
        <v>75</v>
      </c>
      <c r="U1024" s="117">
        <f>Y1023</f>
        <v>0</v>
      </c>
      <c r="V1024" s="113"/>
      <c r="W1024" s="117">
        <f t="shared" si="267"/>
        <v>0</v>
      </c>
      <c r="X1024" s="113"/>
      <c r="Y1024" s="117">
        <f t="shared" si="268"/>
        <v>0</v>
      </c>
      <c r="Z1024" s="118"/>
      <c r="AA1024" s="86"/>
      <c r="AB1024" s="86"/>
      <c r="AC1024" s="86"/>
    </row>
    <row r="1025" spans="1:29" ht="18.75" customHeight="1" x14ac:dyDescent="0.2">
      <c r="A1025" s="406"/>
      <c r="B1025" s="427" t="s">
        <v>76</v>
      </c>
      <c r="C1025" s="425" t="str">
        <f>IF($J$1="January",R1017,IF($J$1="February",R1018,IF($J$1="March",R1019,IF($J$1="April",R1020,IF($J$1="May",R1021,IF($J$1="June",R1022,IF($J$1="July",R1023,IF($J$1="August",R1024,IF($J$1="August",R1024,IF($J$1="September",R1025,IF($J$1="October",R1026,IF($J$1="November",R1027,IF($J$1="December",R1028)))))))))))))</f>
        <v/>
      </c>
      <c r="D1025" s="354"/>
      <c r="E1025" s="354"/>
      <c r="F1025" s="427" t="s">
        <v>58</v>
      </c>
      <c r="G1025" s="428">
        <f>IF($J$1="January",Y1017,IF($J$1="February",Y1018,IF($J$1="March",Y1019,IF($J$1="April",Y1020,IF($J$1="May",Y1021,IF($J$1="June",Y1022,IF($J$1="July",Y1023,IF($J$1="August",Y1024,IF($J$1="August",Y1024,IF($J$1="September",Y1025,IF($J$1="October",Y1026,IF($J$1="November",Y1027,IF($J$1="December",Y1028)))))))))))))</f>
        <v>0</v>
      </c>
      <c r="H1025" s="354"/>
      <c r="I1025" s="533" t="s">
        <v>13</v>
      </c>
      <c r="J1025" s="534"/>
      <c r="K1025" s="431">
        <f>K1023-K1024</f>
        <v>29921.875</v>
      </c>
      <c r="L1025" s="413"/>
      <c r="M1025" s="93"/>
      <c r="N1025" s="110"/>
      <c r="O1025" s="111" t="s">
        <v>78</v>
      </c>
      <c r="P1025" s="111"/>
      <c r="Q1025" s="111"/>
      <c r="R1025" s="111" t="str">
        <f t="shared" ref="R1025:R1026" si="271">IF(Q1025="","",R1024-Q1025)</f>
        <v/>
      </c>
      <c r="S1025" s="92"/>
      <c r="T1025" s="111" t="s">
        <v>78</v>
      </c>
      <c r="U1025" s="117">
        <f>Y1024</f>
        <v>0</v>
      </c>
      <c r="V1025" s="113"/>
      <c r="W1025" s="117">
        <f t="shared" si="267"/>
        <v>0</v>
      </c>
      <c r="X1025" s="113"/>
      <c r="Y1025" s="117">
        <f t="shared" si="268"/>
        <v>0</v>
      </c>
      <c r="Z1025" s="118"/>
      <c r="AA1025" s="93"/>
      <c r="AB1025" s="93"/>
      <c r="AC1025" s="93"/>
    </row>
    <row r="1026" spans="1:29" ht="20.100000000000001" customHeight="1" x14ac:dyDescent="0.25">
      <c r="A1026" s="406"/>
      <c r="B1026" s="354"/>
      <c r="C1026" s="354"/>
      <c r="D1026" s="354"/>
      <c r="E1026" s="354"/>
      <c r="F1026" s="354"/>
      <c r="G1026" s="354"/>
      <c r="H1026" s="354"/>
      <c r="I1026" s="535"/>
      <c r="J1026" s="536"/>
      <c r="K1026" s="409"/>
      <c r="L1026" s="416"/>
      <c r="M1026" s="93"/>
      <c r="N1026" s="110"/>
      <c r="O1026" s="111" t="s">
        <v>79</v>
      </c>
      <c r="P1026" s="111"/>
      <c r="Q1026" s="111"/>
      <c r="R1026" s="111" t="str">
        <f t="shared" si="271"/>
        <v/>
      </c>
      <c r="S1026" s="92"/>
      <c r="T1026" s="111" t="s">
        <v>79</v>
      </c>
      <c r="U1026" s="117">
        <f>Y1025</f>
        <v>0</v>
      </c>
      <c r="V1026" s="113"/>
      <c r="W1026" s="117">
        <f t="shared" si="267"/>
        <v>0</v>
      </c>
      <c r="X1026" s="113"/>
      <c r="Y1026" s="117">
        <f t="shared" si="268"/>
        <v>0</v>
      </c>
      <c r="Z1026" s="118"/>
      <c r="AA1026" s="86"/>
      <c r="AB1026" s="86"/>
      <c r="AC1026" s="86"/>
    </row>
    <row r="1027" spans="1:29" ht="20.100000000000001" customHeight="1" x14ac:dyDescent="0.3">
      <c r="A1027" s="406"/>
      <c r="B1027" s="445"/>
      <c r="C1027" s="445"/>
      <c r="D1027" s="445"/>
      <c r="E1027" s="445"/>
      <c r="F1027" s="445"/>
      <c r="G1027" s="445"/>
      <c r="H1027" s="445"/>
      <c r="I1027" s="535"/>
      <c r="J1027" s="536"/>
      <c r="K1027" s="409"/>
      <c r="L1027" s="416"/>
      <c r="M1027" s="93"/>
      <c r="N1027" s="110"/>
      <c r="O1027" s="111" t="s">
        <v>80</v>
      </c>
      <c r="P1027" s="111"/>
      <c r="Q1027" s="111"/>
      <c r="R1027" s="111">
        <v>0</v>
      </c>
      <c r="S1027" s="92"/>
      <c r="T1027" s="111" t="s">
        <v>80</v>
      </c>
      <c r="U1027" s="117">
        <v>0</v>
      </c>
      <c r="V1027" s="113"/>
      <c r="W1027" s="117">
        <f t="shared" si="267"/>
        <v>0</v>
      </c>
      <c r="X1027" s="113"/>
      <c r="Y1027" s="117">
        <f t="shared" si="268"/>
        <v>0</v>
      </c>
      <c r="Z1027" s="118"/>
      <c r="AA1027" s="86"/>
      <c r="AB1027" s="86"/>
      <c r="AC1027" s="86"/>
    </row>
    <row r="1028" spans="1:29" ht="20.100000000000001" customHeight="1" thickBot="1" x14ac:dyDescent="0.35">
      <c r="A1028" s="422"/>
      <c r="B1028" s="448"/>
      <c r="C1028" s="448"/>
      <c r="D1028" s="448"/>
      <c r="E1028" s="448"/>
      <c r="F1028" s="448"/>
      <c r="G1028" s="448"/>
      <c r="H1028" s="448"/>
      <c r="I1028" s="448"/>
      <c r="J1028" s="448"/>
      <c r="K1028" s="448"/>
      <c r="L1028" s="424"/>
      <c r="M1028" s="93"/>
      <c r="N1028" s="110"/>
      <c r="O1028" s="111" t="s">
        <v>81</v>
      </c>
      <c r="P1028" s="111"/>
      <c r="Q1028" s="111"/>
      <c r="R1028" s="111">
        <v>0</v>
      </c>
      <c r="S1028" s="92"/>
      <c r="T1028" s="111" t="s">
        <v>81</v>
      </c>
      <c r="U1028" s="117">
        <f>Y1027</f>
        <v>0</v>
      </c>
      <c r="V1028" s="113"/>
      <c r="W1028" s="117">
        <f t="shared" si="267"/>
        <v>0</v>
      </c>
      <c r="X1028" s="113"/>
      <c r="Y1028" s="117">
        <f t="shared" si="268"/>
        <v>0</v>
      </c>
      <c r="Z1028" s="118"/>
      <c r="AA1028" s="86"/>
      <c r="AB1028" s="86"/>
      <c r="AC1028" s="86"/>
    </row>
    <row r="1029" spans="1:29" ht="20.100000000000001" customHeight="1" thickBot="1" x14ac:dyDescent="0.25">
      <c r="A1029" s="354"/>
      <c r="B1029" s="354"/>
      <c r="C1029" s="354"/>
      <c r="D1029" s="354"/>
      <c r="E1029" s="354"/>
      <c r="F1029" s="354"/>
      <c r="G1029" s="354"/>
      <c r="H1029" s="354"/>
      <c r="I1029" s="354"/>
      <c r="J1029" s="354"/>
      <c r="K1029" s="354"/>
      <c r="L1029" s="354"/>
      <c r="M1029" s="136"/>
      <c r="N1029" s="137"/>
      <c r="O1029" s="137"/>
      <c r="P1029" s="137"/>
      <c r="Q1029" s="137"/>
      <c r="R1029" s="137"/>
      <c r="S1029" s="137"/>
      <c r="T1029" s="137"/>
      <c r="U1029" s="137"/>
      <c r="V1029" s="137"/>
      <c r="W1029" s="137"/>
      <c r="X1029" s="137"/>
      <c r="Y1029" s="137"/>
      <c r="Z1029" s="137"/>
      <c r="AA1029" s="136"/>
      <c r="AB1029" s="136"/>
      <c r="AC1029" s="136"/>
    </row>
    <row r="1030" spans="1:29" ht="20.100000000000001" customHeight="1" thickBot="1" x14ac:dyDescent="0.55000000000000004">
      <c r="A1030" s="537" t="s">
        <v>50</v>
      </c>
      <c r="B1030" s="538"/>
      <c r="C1030" s="538"/>
      <c r="D1030" s="538"/>
      <c r="E1030" s="538"/>
      <c r="F1030" s="538"/>
      <c r="G1030" s="538"/>
      <c r="H1030" s="538"/>
      <c r="I1030" s="538"/>
      <c r="J1030" s="538"/>
      <c r="K1030" s="538"/>
      <c r="L1030" s="539"/>
      <c r="M1030" s="94"/>
      <c r="N1030" s="110"/>
      <c r="O1030" s="546" t="s">
        <v>51</v>
      </c>
      <c r="P1030" s="547"/>
      <c r="Q1030" s="547"/>
      <c r="R1030" s="548"/>
      <c r="S1030" s="96"/>
      <c r="T1030" s="546" t="s">
        <v>52</v>
      </c>
      <c r="U1030" s="547"/>
      <c r="V1030" s="547"/>
      <c r="W1030" s="547"/>
      <c r="X1030" s="547"/>
      <c r="Y1030" s="548"/>
      <c r="Z1030" s="97"/>
      <c r="AA1030" s="86"/>
      <c r="AB1030" s="86"/>
      <c r="AC1030" s="86"/>
    </row>
    <row r="1031" spans="1:29" ht="20.100000000000001" customHeight="1" thickBot="1" x14ac:dyDescent="0.3">
      <c r="A1031" s="437"/>
      <c r="B1031" s="438"/>
      <c r="C1031" s="540" t="s">
        <v>240</v>
      </c>
      <c r="D1031" s="549"/>
      <c r="E1031" s="549"/>
      <c r="F1031" s="549"/>
      <c r="G1031" s="438" t="str">
        <f>$J$1</f>
        <v>February</v>
      </c>
      <c r="H1031" s="542">
        <f>$K$1</f>
        <v>2024</v>
      </c>
      <c r="I1031" s="549"/>
      <c r="J1031" s="438"/>
      <c r="K1031" s="439"/>
      <c r="L1031" s="440"/>
      <c r="M1031" s="102"/>
      <c r="N1031" s="148"/>
      <c r="O1031" s="104" t="s">
        <v>53</v>
      </c>
      <c r="P1031" s="104" t="s">
        <v>54</v>
      </c>
      <c r="Q1031" s="104" t="s">
        <v>55</v>
      </c>
      <c r="R1031" s="104" t="s">
        <v>56</v>
      </c>
      <c r="S1031" s="105"/>
      <c r="T1031" s="104" t="s">
        <v>53</v>
      </c>
      <c r="U1031" s="104" t="s">
        <v>57</v>
      </c>
      <c r="V1031" s="104" t="s">
        <v>9</v>
      </c>
      <c r="W1031" s="104" t="s">
        <v>10</v>
      </c>
      <c r="X1031" s="104" t="s">
        <v>11</v>
      </c>
      <c r="Y1031" s="104" t="s">
        <v>58</v>
      </c>
      <c r="Z1031" s="106"/>
      <c r="AA1031" s="86"/>
      <c r="AB1031" s="86"/>
      <c r="AC1031" s="86"/>
    </row>
    <row r="1032" spans="1:29" ht="20.100000000000001" customHeight="1" thickBot="1" x14ac:dyDescent="0.3">
      <c r="A1032" s="406"/>
      <c r="B1032" s="354"/>
      <c r="C1032" s="354"/>
      <c r="D1032" s="407"/>
      <c r="E1032" s="407"/>
      <c r="F1032" s="407"/>
      <c r="G1032" s="407"/>
      <c r="H1032" s="407"/>
      <c r="I1032" s="354"/>
      <c r="J1032" s="408" t="s">
        <v>59</v>
      </c>
      <c r="K1032" s="409">
        <v>40000</v>
      </c>
      <c r="L1032" s="410"/>
      <c r="M1032" s="93"/>
      <c r="N1032" s="86"/>
      <c r="O1032" s="111" t="s">
        <v>60</v>
      </c>
      <c r="P1032" s="111">
        <v>27</v>
      </c>
      <c r="Q1032" s="111">
        <v>4</v>
      </c>
      <c r="R1032" s="111">
        <v>0</v>
      </c>
      <c r="S1032" s="112"/>
      <c r="T1032" s="111" t="s">
        <v>60</v>
      </c>
      <c r="U1032" s="113">
        <v>10000</v>
      </c>
      <c r="V1032" s="113">
        <v>6000</v>
      </c>
      <c r="W1032" s="113">
        <f>V1032+U1032</f>
        <v>16000</v>
      </c>
      <c r="X1032" s="113">
        <v>6000</v>
      </c>
      <c r="Y1032" s="113">
        <f>W1032-X1032</f>
        <v>10000</v>
      </c>
      <c r="Z1032" s="106"/>
      <c r="AA1032" s="86"/>
      <c r="AB1032" s="86"/>
      <c r="AC1032" s="86"/>
    </row>
    <row r="1033" spans="1:29" ht="20.100000000000001" customHeight="1" thickBot="1" x14ac:dyDescent="0.3">
      <c r="A1033" s="406"/>
      <c r="B1033" s="354" t="s">
        <v>61</v>
      </c>
      <c r="C1033" s="411" t="s">
        <v>248</v>
      </c>
      <c r="D1033" s="354"/>
      <c r="E1033" s="354"/>
      <c r="F1033" s="354"/>
      <c r="G1033" s="354"/>
      <c r="H1033" s="412"/>
      <c r="I1033" s="407"/>
      <c r="J1033" s="354"/>
      <c r="K1033" s="354"/>
      <c r="L1033" s="413"/>
      <c r="M1033" s="94"/>
      <c r="N1033" s="95"/>
      <c r="O1033" s="111" t="s">
        <v>62</v>
      </c>
      <c r="P1033" s="111"/>
      <c r="Q1033" s="111"/>
      <c r="R1033" s="111">
        <v>0</v>
      </c>
      <c r="S1033" s="92"/>
      <c r="T1033" s="111" t="s">
        <v>62</v>
      </c>
      <c r="U1033" s="117">
        <f>Y1032</f>
        <v>10000</v>
      </c>
      <c r="V1033" s="113">
        <v>7000</v>
      </c>
      <c r="W1033" s="117">
        <f t="shared" ref="W1033:W1039" si="272">IF(U1033="","",U1033+V1033)</f>
        <v>17000</v>
      </c>
      <c r="X1033" s="113">
        <v>7000</v>
      </c>
      <c r="Y1033" s="117">
        <f t="shared" ref="Y1033:Y1043" si="273">IF(W1033="","",W1033-X1033)</f>
        <v>10000</v>
      </c>
      <c r="Z1033" s="118"/>
      <c r="AA1033" s="86"/>
      <c r="AB1033" s="86"/>
      <c r="AC1033" s="86"/>
    </row>
    <row r="1034" spans="1:29" ht="20.100000000000001" customHeight="1" thickBot="1" x14ac:dyDescent="0.25">
      <c r="A1034" s="406"/>
      <c r="B1034" s="414" t="s">
        <v>63</v>
      </c>
      <c r="C1034" s="415"/>
      <c r="D1034" s="354"/>
      <c r="E1034" s="354"/>
      <c r="F1034" s="543" t="s">
        <v>52</v>
      </c>
      <c r="G1034" s="544"/>
      <c r="H1034" s="354"/>
      <c r="I1034" s="543" t="s">
        <v>64</v>
      </c>
      <c r="J1034" s="545"/>
      <c r="K1034" s="544"/>
      <c r="L1034" s="416"/>
      <c r="M1034" s="93"/>
      <c r="N1034" s="110"/>
      <c r="O1034" s="111" t="s">
        <v>65</v>
      </c>
      <c r="P1034" s="111"/>
      <c r="Q1034" s="111"/>
      <c r="R1034" s="111">
        <v>0</v>
      </c>
      <c r="S1034" s="92"/>
      <c r="T1034" s="111" t="s">
        <v>65</v>
      </c>
      <c r="U1034" s="117"/>
      <c r="V1034" s="113"/>
      <c r="W1034" s="117" t="str">
        <f t="shared" si="272"/>
        <v/>
      </c>
      <c r="X1034" s="113"/>
      <c r="Y1034" s="117" t="str">
        <f t="shared" si="273"/>
        <v/>
      </c>
      <c r="Z1034" s="118"/>
      <c r="AA1034" s="93"/>
      <c r="AB1034" s="93"/>
      <c r="AC1034" s="93"/>
    </row>
    <row r="1035" spans="1:29" ht="20.100000000000001" customHeight="1" x14ac:dyDescent="0.25">
      <c r="A1035" s="406"/>
      <c r="B1035" s="354"/>
      <c r="C1035" s="354"/>
      <c r="D1035" s="354"/>
      <c r="E1035" s="354"/>
      <c r="F1035" s="354"/>
      <c r="G1035" s="354"/>
      <c r="H1035" s="417"/>
      <c r="I1035" s="354"/>
      <c r="J1035" s="354"/>
      <c r="K1035" s="354"/>
      <c r="L1035" s="418"/>
      <c r="M1035" s="93"/>
      <c r="N1035" s="110"/>
      <c r="O1035" s="111" t="s">
        <v>66</v>
      </c>
      <c r="P1035" s="111"/>
      <c r="Q1035" s="111"/>
      <c r="R1035" s="111">
        <v>0</v>
      </c>
      <c r="S1035" s="92"/>
      <c r="T1035" s="111" t="s">
        <v>66</v>
      </c>
      <c r="U1035" s="117"/>
      <c r="V1035" s="113"/>
      <c r="W1035" s="117" t="str">
        <f t="shared" si="272"/>
        <v/>
      </c>
      <c r="X1035" s="113"/>
      <c r="Y1035" s="117" t="str">
        <f t="shared" si="273"/>
        <v/>
      </c>
      <c r="Z1035" s="118"/>
      <c r="AA1035" s="86"/>
      <c r="AB1035" s="86"/>
      <c r="AC1035" s="86"/>
    </row>
    <row r="1036" spans="1:29" ht="20.100000000000001" customHeight="1" x14ac:dyDescent="0.25">
      <c r="A1036" s="406"/>
      <c r="B1036" s="553" t="s">
        <v>51</v>
      </c>
      <c r="C1036" s="502"/>
      <c r="D1036" s="354"/>
      <c r="E1036" s="354"/>
      <c r="F1036" s="124" t="s">
        <v>67</v>
      </c>
      <c r="G1036" s="125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10000</v>
      </c>
      <c r="H1036" s="417"/>
      <c r="I1036" s="420">
        <f>IF(C1040&gt;0,$K$2,C1038)</f>
        <v>0</v>
      </c>
      <c r="J1036" s="127" t="s">
        <v>68</v>
      </c>
      <c r="K1036" s="128">
        <f>K1032/$K$2*I1036</f>
        <v>0</v>
      </c>
      <c r="L1036" s="419"/>
      <c r="M1036" s="93"/>
      <c r="N1036" s="116"/>
      <c r="O1036" s="111" t="s">
        <v>69</v>
      </c>
      <c r="P1036" s="111"/>
      <c r="Q1036" s="111"/>
      <c r="R1036" s="111">
        <v>0</v>
      </c>
      <c r="S1036" s="92"/>
      <c r="T1036" s="111" t="s">
        <v>69</v>
      </c>
      <c r="U1036" s="117"/>
      <c r="V1036" s="113"/>
      <c r="W1036" s="117" t="str">
        <f t="shared" si="272"/>
        <v/>
      </c>
      <c r="X1036" s="113"/>
      <c r="Y1036" s="117" t="str">
        <f t="shared" si="273"/>
        <v/>
      </c>
      <c r="Z1036" s="118"/>
      <c r="AA1036" s="86"/>
      <c r="AB1036" s="86"/>
      <c r="AC1036" s="86"/>
    </row>
    <row r="1037" spans="1:29" ht="20.100000000000001" customHeight="1" x14ac:dyDescent="0.25">
      <c r="A1037" s="406"/>
      <c r="B1037" s="130"/>
      <c r="C1037" s="130"/>
      <c r="D1037" s="354"/>
      <c r="E1037" s="354"/>
      <c r="F1037" s="124" t="s">
        <v>9</v>
      </c>
      <c r="G1037" s="125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7000</v>
      </c>
      <c r="H1037" s="417"/>
      <c r="I1037" s="447">
        <v>5</v>
      </c>
      <c r="J1037" s="127" t="s">
        <v>70</v>
      </c>
      <c r="K1037" s="125">
        <f>K1032/$K$2/8*I1037</f>
        <v>892.85714285714289</v>
      </c>
      <c r="L1037" s="421"/>
      <c r="M1037" s="93"/>
      <c r="N1037" s="110"/>
      <c r="O1037" s="111" t="s">
        <v>47</v>
      </c>
      <c r="P1037" s="111"/>
      <c r="Q1037" s="111"/>
      <c r="R1037" s="111">
        <v>0</v>
      </c>
      <c r="S1037" s="92"/>
      <c r="T1037" s="111" t="s">
        <v>47</v>
      </c>
      <c r="U1037" s="117"/>
      <c r="V1037" s="113"/>
      <c r="W1037" s="117" t="str">
        <f t="shared" si="272"/>
        <v/>
      </c>
      <c r="X1037" s="113"/>
      <c r="Y1037" s="117" t="str">
        <f t="shared" si="273"/>
        <v/>
      </c>
      <c r="Z1037" s="118"/>
      <c r="AA1037" s="86"/>
      <c r="AB1037" s="86"/>
      <c r="AC1037" s="86"/>
    </row>
    <row r="1038" spans="1:29" ht="20.100000000000001" customHeight="1" x14ac:dyDescent="0.25">
      <c r="A1038" s="406"/>
      <c r="B1038" s="124" t="s">
        <v>54</v>
      </c>
      <c r="C1038" s="130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0</v>
      </c>
      <c r="D1038" s="354"/>
      <c r="E1038" s="354"/>
      <c r="F1038" s="124" t="s">
        <v>71</v>
      </c>
      <c r="G1038" s="125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17000</v>
      </c>
      <c r="H1038" s="417"/>
      <c r="I1038" s="554" t="s">
        <v>72</v>
      </c>
      <c r="J1038" s="502"/>
      <c r="K1038" s="125">
        <f>K1036+K1037</f>
        <v>892.85714285714289</v>
      </c>
      <c r="L1038" s="421"/>
      <c r="M1038" s="93"/>
      <c r="N1038" s="110"/>
      <c r="O1038" s="111" t="s">
        <v>73</v>
      </c>
      <c r="P1038" s="111"/>
      <c r="Q1038" s="111"/>
      <c r="R1038" s="111">
        <v>0</v>
      </c>
      <c r="S1038" s="92"/>
      <c r="T1038" s="111" t="s">
        <v>73</v>
      </c>
      <c r="U1038" s="117"/>
      <c r="V1038" s="113"/>
      <c r="W1038" s="117" t="str">
        <f t="shared" si="272"/>
        <v/>
      </c>
      <c r="X1038" s="113"/>
      <c r="Y1038" s="117" t="str">
        <f t="shared" si="273"/>
        <v/>
      </c>
      <c r="Z1038" s="118"/>
      <c r="AA1038" s="86"/>
      <c r="AB1038" s="86"/>
      <c r="AC1038" s="86"/>
    </row>
    <row r="1039" spans="1:29" ht="20.100000000000001" customHeight="1" x14ac:dyDescent="0.25">
      <c r="A1039" s="406"/>
      <c r="B1039" s="124" t="s">
        <v>55</v>
      </c>
      <c r="C1039" s="130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354"/>
      <c r="E1039" s="354"/>
      <c r="F1039" s="124" t="s">
        <v>11</v>
      </c>
      <c r="G1039" s="125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7000</v>
      </c>
      <c r="H1039" s="417"/>
      <c r="I1039" s="554" t="s">
        <v>74</v>
      </c>
      <c r="J1039" s="502"/>
      <c r="K1039" s="125">
        <f>G1039</f>
        <v>7000</v>
      </c>
      <c r="L1039" s="421"/>
      <c r="M1039" s="93"/>
      <c r="N1039" s="110"/>
      <c r="O1039" s="111" t="s">
        <v>75</v>
      </c>
      <c r="P1039" s="111"/>
      <c r="Q1039" s="111"/>
      <c r="R1039" s="111">
        <v>0</v>
      </c>
      <c r="S1039" s="92"/>
      <c r="T1039" s="111" t="s">
        <v>75</v>
      </c>
      <c r="U1039" s="117"/>
      <c r="V1039" s="113"/>
      <c r="W1039" s="117" t="str">
        <f t="shared" si="272"/>
        <v/>
      </c>
      <c r="X1039" s="113"/>
      <c r="Y1039" s="117" t="str">
        <f t="shared" si="273"/>
        <v/>
      </c>
      <c r="Z1039" s="118"/>
      <c r="AA1039" s="86"/>
      <c r="AB1039" s="86"/>
      <c r="AC1039" s="86"/>
    </row>
    <row r="1040" spans="1:29" ht="18.75" customHeight="1" x14ac:dyDescent="0.2">
      <c r="A1040" s="406"/>
      <c r="B1040" s="427" t="s">
        <v>76</v>
      </c>
      <c r="C1040" s="425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354"/>
      <c r="E1040" s="354"/>
      <c r="F1040" s="427" t="s">
        <v>58</v>
      </c>
      <c r="G1040" s="428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10000</v>
      </c>
      <c r="H1040" s="354"/>
      <c r="I1040" s="533" t="s">
        <v>13</v>
      </c>
      <c r="J1040" s="534"/>
      <c r="K1040" s="431">
        <f>K1038-K1039</f>
        <v>-6107.1428571428569</v>
      </c>
      <c r="L1040" s="413"/>
      <c r="M1040" s="93"/>
      <c r="N1040" s="110"/>
      <c r="O1040" s="111" t="s">
        <v>78</v>
      </c>
      <c r="P1040" s="111"/>
      <c r="Q1040" s="111"/>
      <c r="R1040" s="111">
        <v>0</v>
      </c>
      <c r="S1040" s="92"/>
      <c r="T1040" s="111" t="s">
        <v>78</v>
      </c>
      <c r="U1040" s="117"/>
      <c r="V1040" s="113"/>
      <c r="W1040" s="117" t="str">
        <f t="shared" ref="W1040:W1043" si="274">IF(U1040="","",U1040+V1040)</f>
        <v/>
      </c>
      <c r="X1040" s="113"/>
      <c r="Y1040" s="117" t="str">
        <f t="shared" si="273"/>
        <v/>
      </c>
      <c r="Z1040" s="118"/>
      <c r="AA1040" s="93"/>
      <c r="AB1040" s="93"/>
      <c r="AC1040" s="93"/>
    </row>
    <row r="1041" spans="1:29" ht="20.100000000000001" customHeight="1" x14ac:dyDescent="0.25">
      <c r="A1041" s="406"/>
      <c r="B1041" s="354"/>
      <c r="C1041" s="354"/>
      <c r="D1041" s="354"/>
      <c r="E1041" s="354"/>
      <c r="F1041" s="354"/>
      <c r="G1041" s="354"/>
      <c r="H1041" s="354"/>
      <c r="I1041" s="535"/>
      <c r="J1041" s="536"/>
      <c r="K1041" s="409"/>
      <c r="L1041" s="416"/>
      <c r="M1041" s="93"/>
      <c r="N1041" s="110"/>
      <c r="O1041" s="111" t="s">
        <v>79</v>
      </c>
      <c r="P1041" s="111"/>
      <c r="Q1041" s="111"/>
      <c r="R1041" s="111">
        <v>0</v>
      </c>
      <c r="S1041" s="92"/>
      <c r="T1041" s="111" t="s">
        <v>79</v>
      </c>
      <c r="U1041" s="117"/>
      <c r="V1041" s="113"/>
      <c r="W1041" s="117" t="str">
        <f t="shared" si="274"/>
        <v/>
      </c>
      <c r="X1041" s="113"/>
      <c r="Y1041" s="117" t="str">
        <f t="shared" si="273"/>
        <v/>
      </c>
      <c r="Z1041" s="118"/>
      <c r="AA1041" s="86"/>
      <c r="AB1041" s="86"/>
      <c r="AC1041" s="86"/>
    </row>
    <row r="1042" spans="1:29" ht="20.100000000000001" customHeight="1" x14ac:dyDescent="0.3">
      <c r="A1042" s="406"/>
      <c r="B1042" s="445"/>
      <c r="C1042" s="445"/>
      <c r="D1042" s="445"/>
      <c r="E1042" s="445"/>
      <c r="F1042" s="445"/>
      <c r="G1042" s="445"/>
      <c r="H1042" s="445"/>
      <c r="I1042" s="535"/>
      <c r="J1042" s="536"/>
      <c r="K1042" s="409"/>
      <c r="L1042" s="416"/>
      <c r="M1042" s="93"/>
      <c r="N1042" s="110"/>
      <c r="O1042" s="111" t="s">
        <v>80</v>
      </c>
      <c r="P1042" s="111"/>
      <c r="Q1042" s="111"/>
      <c r="R1042" s="111">
        <v>0</v>
      </c>
      <c r="S1042" s="92"/>
      <c r="T1042" s="111" t="s">
        <v>80</v>
      </c>
      <c r="U1042" s="117"/>
      <c r="V1042" s="113"/>
      <c r="W1042" s="117" t="str">
        <f t="shared" si="274"/>
        <v/>
      </c>
      <c r="X1042" s="113"/>
      <c r="Y1042" s="117" t="str">
        <f t="shared" si="273"/>
        <v/>
      </c>
      <c r="Z1042" s="118"/>
      <c r="AA1042" s="86"/>
    </row>
    <row r="1043" spans="1:29" ht="20.100000000000001" customHeight="1" thickBot="1" x14ac:dyDescent="0.35">
      <c r="A1043" s="422"/>
      <c r="B1043" s="448"/>
      <c r="C1043" s="448"/>
      <c r="D1043" s="448"/>
      <c r="E1043" s="448"/>
      <c r="F1043" s="448"/>
      <c r="G1043" s="448"/>
      <c r="H1043" s="448"/>
      <c r="I1043" s="448"/>
      <c r="J1043" s="448"/>
      <c r="K1043" s="448"/>
      <c r="L1043" s="424"/>
      <c r="M1043" s="93"/>
      <c r="N1043" s="110"/>
      <c r="O1043" s="111" t="s">
        <v>81</v>
      </c>
      <c r="P1043" s="111"/>
      <c r="Q1043" s="111"/>
      <c r="R1043" s="111">
        <v>0</v>
      </c>
      <c r="S1043" s="92"/>
      <c r="T1043" s="111" t="s">
        <v>81</v>
      </c>
      <c r="U1043" s="117" t="str">
        <f>IF($J$1="Dec",Y1042,"")</f>
        <v/>
      </c>
      <c r="V1043" s="113"/>
      <c r="W1043" s="117" t="str">
        <f t="shared" si="274"/>
        <v/>
      </c>
      <c r="X1043" s="113"/>
      <c r="Y1043" s="117" t="str">
        <f t="shared" si="273"/>
        <v/>
      </c>
      <c r="Z1043" s="118"/>
      <c r="AA1043" s="86"/>
    </row>
    <row r="1044" spans="1:29" ht="20.100000000000001" customHeight="1" thickBot="1" x14ac:dyDescent="0.25">
      <c r="A1044" s="354"/>
      <c r="B1044" s="354"/>
      <c r="C1044" s="354"/>
      <c r="D1044" s="354"/>
      <c r="E1044" s="354"/>
      <c r="F1044" s="354"/>
      <c r="G1044" s="354"/>
      <c r="H1044" s="354"/>
      <c r="I1044" s="354"/>
      <c r="J1044" s="354"/>
      <c r="K1044" s="354"/>
      <c r="L1044" s="354"/>
      <c r="M1044" s="136"/>
      <c r="N1044" s="137"/>
      <c r="O1044" s="137"/>
      <c r="P1044" s="137"/>
      <c r="Q1044" s="137"/>
      <c r="R1044" s="137"/>
      <c r="S1044" s="137"/>
      <c r="T1044" s="137"/>
      <c r="U1044" s="137"/>
      <c r="V1044" s="137"/>
      <c r="W1044" s="137"/>
      <c r="X1044" s="137"/>
      <c r="Y1044" s="137"/>
      <c r="Z1044" s="137"/>
      <c r="AA1044" s="136"/>
      <c r="AB1044" s="136"/>
      <c r="AC1044" s="136"/>
    </row>
    <row r="1045" spans="1:29" ht="20.100000000000001" customHeight="1" thickBot="1" x14ac:dyDescent="0.55000000000000004">
      <c r="A1045" s="537" t="s">
        <v>50</v>
      </c>
      <c r="B1045" s="538"/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9"/>
      <c r="M1045" s="94"/>
      <c r="N1045" s="95"/>
      <c r="O1045" s="546" t="s">
        <v>51</v>
      </c>
      <c r="P1045" s="547"/>
      <c r="Q1045" s="547"/>
      <c r="R1045" s="548"/>
      <c r="S1045" s="96"/>
      <c r="T1045" s="546" t="s">
        <v>52</v>
      </c>
      <c r="U1045" s="547"/>
      <c r="V1045" s="547"/>
      <c r="W1045" s="547"/>
      <c r="X1045" s="547"/>
      <c r="Y1045" s="548"/>
    </row>
    <row r="1046" spans="1:29" ht="20.100000000000001" customHeight="1" thickBot="1" x14ac:dyDescent="0.25">
      <c r="A1046" s="437"/>
      <c r="B1046" s="438"/>
      <c r="C1046" s="540" t="s">
        <v>240</v>
      </c>
      <c r="D1046" s="541"/>
      <c r="E1046" s="541"/>
      <c r="F1046" s="541"/>
      <c r="G1046" s="438" t="str">
        <f>$J$1</f>
        <v>February</v>
      </c>
      <c r="H1046" s="542">
        <f>$K$1</f>
        <v>2024</v>
      </c>
      <c r="I1046" s="541"/>
      <c r="J1046" s="438"/>
      <c r="K1046" s="439"/>
      <c r="L1046" s="440"/>
      <c r="M1046" s="102"/>
      <c r="N1046" s="103"/>
      <c r="O1046" s="104" t="s">
        <v>53</v>
      </c>
      <c r="P1046" s="104" t="s">
        <v>54</v>
      </c>
      <c r="Q1046" s="104" t="s">
        <v>55</v>
      </c>
      <c r="R1046" s="104" t="s">
        <v>56</v>
      </c>
      <c r="S1046" s="105"/>
      <c r="T1046" s="104" t="s">
        <v>53</v>
      </c>
      <c r="U1046" s="104" t="s">
        <v>57</v>
      </c>
      <c r="V1046" s="104" t="s">
        <v>9</v>
      </c>
      <c r="W1046" s="104" t="s">
        <v>10</v>
      </c>
      <c r="X1046" s="104" t="s">
        <v>11</v>
      </c>
      <c r="Y1046" s="104" t="s">
        <v>58</v>
      </c>
    </row>
    <row r="1047" spans="1:29" ht="20.100000000000001" customHeight="1" x14ac:dyDescent="0.2">
      <c r="A1047" s="98"/>
      <c r="B1047" s="85"/>
      <c r="C1047" s="85"/>
      <c r="D1047" s="107"/>
      <c r="E1047" s="107"/>
      <c r="F1047" s="107"/>
      <c r="G1047" s="107"/>
      <c r="H1047" s="107"/>
      <c r="I1047" s="85"/>
      <c r="J1047" s="108" t="s">
        <v>59</v>
      </c>
      <c r="K1047" s="87">
        <v>60000</v>
      </c>
      <c r="L1047" s="109"/>
      <c r="M1047" s="93"/>
      <c r="N1047" s="110"/>
      <c r="O1047" s="111" t="s">
        <v>60</v>
      </c>
      <c r="P1047" s="111">
        <v>31</v>
      </c>
      <c r="Q1047" s="111">
        <v>0</v>
      </c>
      <c r="R1047" s="111"/>
      <c r="S1047" s="112"/>
      <c r="T1047" s="111" t="s">
        <v>60</v>
      </c>
      <c r="U1047" s="113"/>
      <c r="V1047" s="113"/>
      <c r="W1047" s="113">
        <f>V1047+U1047</f>
        <v>0</v>
      </c>
      <c r="X1047" s="113"/>
      <c r="Y1047" s="113">
        <f>W1047-X1047</f>
        <v>0</v>
      </c>
    </row>
    <row r="1048" spans="1:29" ht="20.100000000000001" customHeight="1" thickBot="1" x14ac:dyDescent="0.25">
      <c r="A1048" s="98"/>
      <c r="B1048" s="85" t="s">
        <v>61</v>
      </c>
      <c r="C1048" s="84" t="s">
        <v>237</v>
      </c>
      <c r="D1048" s="85"/>
      <c r="E1048" s="85"/>
      <c r="F1048" s="85"/>
      <c r="G1048" s="107"/>
      <c r="H1048" s="114"/>
      <c r="I1048" s="107"/>
      <c r="J1048" s="85"/>
      <c r="K1048" s="85"/>
      <c r="L1048" s="115"/>
      <c r="M1048" s="94"/>
      <c r="N1048" s="116"/>
      <c r="O1048" s="111" t="s">
        <v>62</v>
      </c>
      <c r="P1048" s="111"/>
      <c r="Q1048" s="111"/>
      <c r="R1048" s="111" t="str">
        <f t="shared" ref="R1048:R1058" si="275">IF(Q1048="","",R1047-Q1048)</f>
        <v/>
      </c>
      <c r="S1048" s="92"/>
      <c r="T1048" s="111" t="s">
        <v>62</v>
      </c>
      <c r="U1048" s="117">
        <f t="shared" ref="U1048:U1054" si="276">Y1047</f>
        <v>0</v>
      </c>
      <c r="V1048" s="113"/>
      <c r="W1048" s="117">
        <f t="shared" ref="W1048:W1058" si="277">IF(U1048="","",U1048+V1048)</f>
        <v>0</v>
      </c>
      <c r="X1048" s="113"/>
      <c r="Y1048" s="117">
        <f t="shared" ref="Y1048:Y1058" si="278">IF(W1048="","",W1048-X1048)</f>
        <v>0</v>
      </c>
    </row>
    <row r="1049" spans="1:29" ht="20.100000000000001" customHeight="1" thickBot="1" x14ac:dyDescent="0.25">
      <c r="A1049" s="98"/>
      <c r="B1049" s="119" t="s">
        <v>63</v>
      </c>
      <c r="C1049" s="120"/>
      <c r="D1049" s="85"/>
      <c r="E1049" s="85"/>
      <c r="F1049" s="543" t="s">
        <v>52</v>
      </c>
      <c r="G1049" s="544"/>
      <c r="H1049" s="354"/>
      <c r="I1049" s="543" t="s">
        <v>64</v>
      </c>
      <c r="J1049" s="545"/>
      <c r="K1049" s="544"/>
      <c r="L1049" s="121"/>
      <c r="M1049" s="93"/>
      <c r="N1049" s="110"/>
      <c r="O1049" s="111" t="s">
        <v>65</v>
      </c>
      <c r="P1049" s="111"/>
      <c r="Q1049" s="111"/>
      <c r="R1049" s="111" t="str">
        <f t="shared" si="275"/>
        <v/>
      </c>
      <c r="S1049" s="92"/>
      <c r="T1049" s="111" t="s">
        <v>65</v>
      </c>
      <c r="U1049" s="117">
        <f t="shared" si="276"/>
        <v>0</v>
      </c>
      <c r="V1049" s="113"/>
      <c r="W1049" s="117">
        <f t="shared" si="277"/>
        <v>0</v>
      </c>
      <c r="X1049" s="113"/>
      <c r="Y1049" s="117">
        <f t="shared" si="278"/>
        <v>0</v>
      </c>
    </row>
    <row r="1050" spans="1:29" ht="20.100000000000001" customHeight="1" x14ac:dyDescent="0.2">
      <c r="A1050" s="98"/>
      <c r="B1050" s="85"/>
      <c r="C1050" s="85"/>
      <c r="D1050" s="85"/>
      <c r="E1050" s="85"/>
      <c r="F1050" s="85"/>
      <c r="G1050" s="85"/>
      <c r="H1050" s="122"/>
      <c r="I1050" s="85"/>
      <c r="J1050" s="85"/>
      <c r="K1050" s="85"/>
      <c r="L1050" s="123"/>
      <c r="M1050" s="93"/>
      <c r="N1050" s="110"/>
      <c r="O1050" s="111" t="s">
        <v>66</v>
      </c>
      <c r="P1050" s="111"/>
      <c r="Q1050" s="111"/>
      <c r="R1050" s="111" t="str">
        <f t="shared" si="275"/>
        <v/>
      </c>
      <c r="S1050" s="92"/>
      <c r="T1050" s="111" t="s">
        <v>66</v>
      </c>
      <c r="U1050" s="117">
        <f t="shared" si="276"/>
        <v>0</v>
      </c>
      <c r="V1050" s="113"/>
      <c r="W1050" s="117">
        <f t="shared" si="277"/>
        <v>0</v>
      </c>
      <c r="X1050" s="113"/>
      <c r="Y1050" s="117">
        <f t="shared" si="278"/>
        <v>0</v>
      </c>
    </row>
    <row r="1051" spans="1:29" ht="20.100000000000001" customHeight="1" x14ac:dyDescent="0.2">
      <c r="A1051" s="98"/>
      <c r="B1051" s="550" t="s">
        <v>51</v>
      </c>
      <c r="C1051" s="502"/>
      <c r="D1051" s="85"/>
      <c r="E1051" s="85"/>
      <c r="F1051" s="124" t="s">
        <v>67</v>
      </c>
      <c r="G1051" s="125">
        <f>IF($J$1="January",U1047,IF($J$1="February",U1048,IF($J$1="March",U1049,IF($J$1="April",U1050,IF($J$1="May",U1051,IF($J$1="June",U1052,IF($J$1="July",U1053,IF($J$1="August",U1054,IF($J$1="August",U1054,IF($J$1="September",U1055,IF($J$1="October",U1056,IF($J$1="November",U1057,IF($J$1="December",U1058)))))))))))))</f>
        <v>0</v>
      </c>
      <c r="H1051" s="122"/>
      <c r="I1051" s="126">
        <f>IF(C1055&gt;0,$K$2,C1053)</f>
        <v>28</v>
      </c>
      <c r="J1051" s="127" t="s">
        <v>68</v>
      </c>
      <c r="K1051" s="128">
        <f>K1047/$K$2*I1051</f>
        <v>59999.999999999993</v>
      </c>
      <c r="L1051" s="129"/>
      <c r="M1051" s="93"/>
      <c r="N1051" s="110"/>
      <c r="O1051" s="111" t="s">
        <v>69</v>
      </c>
      <c r="P1051" s="111"/>
      <c r="Q1051" s="111"/>
      <c r="R1051" s="111" t="str">
        <f t="shared" si="275"/>
        <v/>
      </c>
      <c r="S1051" s="92"/>
      <c r="T1051" s="111" t="s">
        <v>69</v>
      </c>
      <c r="U1051" s="117">
        <f t="shared" si="276"/>
        <v>0</v>
      </c>
      <c r="V1051" s="113"/>
      <c r="W1051" s="117">
        <f t="shared" si="277"/>
        <v>0</v>
      </c>
      <c r="X1051" s="113"/>
      <c r="Y1051" s="117">
        <f t="shared" si="278"/>
        <v>0</v>
      </c>
    </row>
    <row r="1052" spans="1:29" ht="20.100000000000001" customHeight="1" x14ac:dyDescent="0.2">
      <c r="A1052" s="98"/>
      <c r="B1052" s="130"/>
      <c r="C1052" s="130"/>
      <c r="D1052" s="85"/>
      <c r="E1052" s="85"/>
      <c r="F1052" s="124" t="s">
        <v>9</v>
      </c>
      <c r="G1052" s="125">
        <f>IF($J$1="January",V1047,IF($J$1="February",V1048,IF($J$1="March",V1049,IF($J$1="April",V1050,IF($J$1="May",V1051,IF($J$1="June",V1052,IF($J$1="July",V1053,IF($J$1="August",V1054,IF($J$1="August",V1054,IF($J$1="September",V1055,IF($J$1="October",V1056,IF($J$1="November",V1057,IF($J$1="December",V1058)))))))))))))</f>
        <v>0</v>
      </c>
      <c r="H1052" s="122"/>
      <c r="I1052" s="126">
        <v>117</v>
      </c>
      <c r="J1052" s="127" t="s">
        <v>70</v>
      </c>
      <c r="K1052" s="125">
        <f>K1047/$K$2/8*I1052</f>
        <v>31339.28571428571</v>
      </c>
      <c r="L1052" s="131"/>
      <c r="M1052" s="93"/>
      <c r="N1052" s="110"/>
      <c r="O1052" s="111" t="s">
        <v>47</v>
      </c>
      <c r="P1052" s="111"/>
      <c r="Q1052" s="111"/>
      <c r="R1052" s="111" t="str">
        <f t="shared" si="275"/>
        <v/>
      </c>
      <c r="S1052" s="92"/>
      <c r="T1052" s="111" t="s">
        <v>47</v>
      </c>
      <c r="U1052" s="117">
        <f t="shared" si="276"/>
        <v>0</v>
      </c>
      <c r="V1052" s="113"/>
      <c r="W1052" s="117">
        <f t="shared" si="277"/>
        <v>0</v>
      </c>
      <c r="X1052" s="113"/>
      <c r="Y1052" s="117">
        <f t="shared" si="278"/>
        <v>0</v>
      </c>
    </row>
    <row r="1053" spans="1:29" ht="20.100000000000001" customHeight="1" x14ac:dyDescent="0.2">
      <c r="A1053" s="98"/>
      <c r="B1053" s="124" t="s">
        <v>54</v>
      </c>
      <c r="C1053" s="130">
        <f>IF($J$1="January",P1047,IF($J$1="February",P1048,IF($J$1="March",P1049,IF($J$1="April",P1050,IF($J$1="May",P1051,IF($J$1="June",P1052,IF($J$1="July",P1053,IF($J$1="August",P1054,IF($J$1="August",P1054,IF($J$1="September",P1055,IF($J$1="October",P1056,IF($J$1="November",P1057,IF($J$1="December",P1058)))))))))))))</f>
        <v>0</v>
      </c>
      <c r="D1053" s="85"/>
      <c r="E1053" s="85"/>
      <c r="F1053" s="124" t="s">
        <v>71</v>
      </c>
      <c r="G1053" s="125">
        <f>IF($J$1="January",W1047,IF($J$1="February",W1048,IF($J$1="March",W1049,IF($J$1="April",W1050,IF($J$1="May",W1051,IF($J$1="June",W1052,IF($J$1="July",W1053,IF($J$1="August",W1054,IF($J$1="August",W1054,IF($J$1="September",W1055,IF($J$1="October",W1056,IF($J$1="November",W1057,IF($J$1="December",W1058)))))))))))))</f>
        <v>0</v>
      </c>
      <c r="H1053" s="122"/>
      <c r="I1053" s="532" t="s">
        <v>72</v>
      </c>
      <c r="J1053" s="502"/>
      <c r="K1053" s="125">
        <f>K1051+K1052</f>
        <v>91339.28571428571</v>
      </c>
      <c r="L1053" s="131"/>
      <c r="M1053" s="93"/>
      <c r="N1053" s="110"/>
      <c r="O1053" s="111" t="s">
        <v>73</v>
      </c>
      <c r="P1053" s="111"/>
      <c r="Q1053" s="111"/>
      <c r="R1053" s="111" t="str">
        <f t="shared" si="275"/>
        <v/>
      </c>
      <c r="S1053" s="92"/>
      <c r="T1053" s="111" t="s">
        <v>73</v>
      </c>
      <c r="U1053" s="117">
        <f t="shared" si="276"/>
        <v>0</v>
      </c>
      <c r="V1053" s="113"/>
      <c r="W1053" s="117">
        <f t="shared" si="277"/>
        <v>0</v>
      </c>
      <c r="X1053" s="113"/>
      <c r="Y1053" s="117">
        <f t="shared" si="278"/>
        <v>0</v>
      </c>
    </row>
    <row r="1054" spans="1:29" ht="20.100000000000001" customHeight="1" x14ac:dyDescent="0.2">
      <c r="A1054" s="98"/>
      <c r="B1054" s="124" t="s">
        <v>55</v>
      </c>
      <c r="C1054" s="130">
        <f>IF($J$1="January",Q1047,IF($J$1="February",Q1048,IF($J$1="March",Q1049,IF($J$1="April",Q1050,IF($J$1="May",Q1051,IF($J$1="June",Q1052,IF($J$1="July",Q1053,IF($J$1="August",Q1054,IF($J$1="August",Q1054,IF($J$1="September",Q1055,IF($J$1="October",Q1056,IF($J$1="November",Q1057,IF($J$1="December",Q1058)))))))))))))</f>
        <v>0</v>
      </c>
      <c r="D1054" s="85"/>
      <c r="E1054" s="85"/>
      <c r="F1054" s="124" t="s">
        <v>11</v>
      </c>
      <c r="G1054" s="125">
        <f>IF($J$1="January",X1047,IF($J$1="February",X1048,IF($J$1="March",X1049,IF($J$1="April",X1050,IF($J$1="May",X1051,IF($J$1="June",X1052,IF($J$1="July",X1053,IF($J$1="August",X1054,IF($J$1="August",X1054,IF($J$1="September",X1055,IF($J$1="October",X1056,IF($J$1="November",X1057,IF($J$1="December",X1058)))))))))))))</f>
        <v>0</v>
      </c>
      <c r="H1054" s="122"/>
      <c r="I1054" s="532" t="s">
        <v>74</v>
      </c>
      <c r="J1054" s="502"/>
      <c r="K1054" s="125">
        <f>G1054</f>
        <v>0</v>
      </c>
      <c r="L1054" s="131"/>
      <c r="M1054" s="93"/>
      <c r="N1054" s="110"/>
      <c r="O1054" s="111" t="s">
        <v>75</v>
      </c>
      <c r="P1054" s="111"/>
      <c r="Q1054" s="111"/>
      <c r="R1054" s="111" t="str">
        <f t="shared" si="275"/>
        <v/>
      </c>
      <c r="S1054" s="92"/>
      <c r="T1054" s="111" t="s">
        <v>75</v>
      </c>
      <c r="U1054" s="117">
        <f t="shared" si="276"/>
        <v>0</v>
      </c>
      <c r="V1054" s="113"/>
      <c r="W1054" s="117">
        <f t="shared" si="277"/>
        <v>0</v>
      </c>
      <c r="X1054" s="113"/>
      <c r="Y1054" s="117">
        <f t="shared" si="278"/>
        <v>0</v>
      </c>
    </row>
    <row r="1055" spans="1:29" ht="18.75" customHeight="1" x14ac:dyDescent="0.2">
      <c r="A1055" s="406"/>
      <c r="B1055" s="427" t="s">
        <v>76</v>
      </c>
      <c r="C1055" s="425" t="str">
        <f>IF($J$1="January",R1047,IF($J$1="February",R1048,IF($J$1="March",R1049,IF($J$1="April",R1050,IF($J$1="May",R1051,IF($J$1="June",R1052,IF($J$1="July",R1053,IF($J$1="August",R1054,IF($J$1="August",R1054,IF($J$1="September",R1055,IF($J$1="October",R1056,IF($J$1="November",R1057,IF($J$1="December",R1058)))))))))))))</f>
        <v/>
      </c>
      <c r="D1055" s="354"/>
      <c r="E1055" s="354"/>
      <c r="F1055" s="427" t="s">
        <v>58</v>
      </c>
      <c r="G1055" s="428">
        <f>IF($J$1="January",Y1047,IF($J$1="February",Y1048,IF($J$1="March",Y1049,IF($J$1="April",Y1050,IF($J$1="May",Y1051,IF($J$1="June",Y1052,IF($J$1="July",Y1053,IF($J$1="August",Y1054,IF($J$1="August",Y1054,IF($J$1="September",Y1055,IF($J$1="October",Y1056,IF($J$1="November",Y1057,IF($J$1="December",Y1058)))))))))))))</f>
        <v>0</v>
      </c>
      <c r="H1055" s="354"/>
      <c r="I1055" s="533" t="s">
        <v>13</v>
      </c>
      <c r="J1055" s="534"/>
      <c r="K1055" s="431">
        <f>K1053-K1054</f>
        <v>91339.28571428571</v>
      </c>
      <c r="L1055" s="413"/>
      <c r="M1055" s="93"/>
      <c r="N1055" s="110"/>
      <c r="O1055" s="111" t="s">
        <v>78</v>
      </c>
      <c r="P1055" s="111"/>
      <c r="Q1055" s="111"/>
      <c r="R1055" s="111" t="str">
        <f t="shared" si="275"/>
        <v/>
      </c>
      <c r="S1055" s="92"/>
      <c r="T1055" s="111" t="s">
        <v>78</v>
      </c>
      <c r="U1055" s="117">
        <f>Y1054</f>
        <v>0</v>
      </c>
      <c r="V1055" s="113"/>
      <c r="W1055" s="117">
        <f t="shared" si="277"/>
        <v>0</v>
      </c>
      <c r="X1055" s="113"/>
      <c r="Y1055" s="117">
        <f t="shared" si="278"/>
        <v>0</v>
      </c>
      <c r="Z1055" s="118"/>
      <c r="AA1055" s="93"/>
      <c r="AB1055" s="93"/>
      <c r="AC1055" s="93"/>
    </row>
    <row r="1056" spans="1:29" ht="20.100000000000001" customHeight="1" x14ac:dyDescent="0.2">
      <c r="A1056" s="98"/>
      <c r="B1056" s="85"/>
      <c r="C1056" s="85"/>
      <c r="D1056" s="85"/>
      <c r="E1056" s="85"/>
      <c r="F1056" s="85"/>
      <c r="G1056" s="85"/>
      <c r="H1056" s="85"/>
      <c r="I1056" s="551"/>
      <c r="J1056" s="552"/>
      <c r="K1056" s="87"/>
      <c r="L1056" s="121"/>
      <c r="N1056" s="110"/>
      <c r="O1056" s="111" t="s">
        <v>79</v>
      </c>
      <c r="P1056" s="111"/>
      <c r="Q1056" s="111"/>
      <c r="R1056" s="111" t="str">
        <f t="shared" si="275"/>
        <v/>
      </c>
      <c r="S1056" s="92"/>
      <c r="T1056" s="111" t="s">
        <v>79</v>
      </c>
      <c r="U1056" s="117">
        <f>Y1055</f>
        <v>0</v>
      </c>
      <c r="V1056" s="113"/>
      <c r="W1056" s="117">
        <f t="shared" si="277"/>
        <v>0</v>
      </c>
      <c r="X1056" s="113"/>
      <c r="Y1056" s="117">
        <f t="shared" si="278"/>
        <v>0</v>
      </c>
    </row>
    <row r="1057" spans="1:29" ht="20.100000000000001" customHeight="1" x14ac:dyDescent="0.3">
      <c r="A1057" s="98"/>
      <c r="B1057" s="83"/>
      <c r="C1057" s="83"/>
      <c r="D1057" s="83"/>
      <c r="E1057" s="83"/>
      <c r="F1057" s="83"/>
      <c r="G1057" s="83"/>
      <c r="H1057" s="83"/>
      <c r="I1057" s="551"/>
      <c r="J1057" s="552"/>
      <c r="K1057" s="87"/>
      <c r="L1057" s="121"/>
      <c r="N1057" s="110"/>
      <c r="O1057" s="111" t="s">
        <v>80</v>
      </c>
      <c r="P1057" s="111"/>
      <c r="Q1057" s="111"/>
      <c r="R1057" s="111"/>
      <c r="S1057" s="92"/>
      <c r="T1057" s="111" t="s">
        <v>80</v>
      </c>
      <c r="U1057" s="117">
        <f>Y1056</f>
        <v>0</v>
      </c>
      <c r="V1057" s="113"/>
      <c r="W1057" s="117">
        <f t="shared" si="277"/>
        <v>0</v>
      </c>
      <c r="X1057" s="113"/>
      <c r="Y1057" s="117">
        <f t="shared" si="278"/>
        <v>0</v>
      </c>
    </row>
    <row r="1058" spans="1:29" ht="20.100000000000001" customHeight="1" thickBot="1" x14ac:dyDescent="0.35">
      <c r="A1058" s="132"/>
      <c r="B1058" s="133"/>
      <c r="C1058" s="133"/>
      <c r="D1058" s="133"/>
      <c r="E1058" s="133"/>
      <c r="F1058" s="133"/>
      <c r="G1058" s="133"/>
      <c r="H1058" s="133"/>
      <c r="I1058" s="133"/>
      <c r="J1058" s="133"/>
      <c r="K1058" s="133"/>
      <c r="L1058" s="134"/>
      <c r="N1058" s="110"/>
      <c r="O1058" s="111" t="s">
        <v>81</v>
      </c>
      <c r="P1058" s="111"/>
      <c r="Q1058" s="111"/>
      <c r="R1058" s="111" t="str">
        <f t="shared" si="275"/>
        <v/>
      </c>
      <c r="S1058" s="92"/>
      <c r="T1058" s="111" t="s">
        <v>81</v>
      </c>
      <c r="U1058" s="117"/>
      <c r="V1058" s="113"/>
      <c r="W1058" s="117" t="str">
        <f t="shared" si="277"/>
        <v/>
      </c>
      <c r="X1058" s="113"/>
      <c r="Y1058" s="117" t="str">
        <f t="shared" si="278"/>
        <v/>
      </c>
    </row>
    <row r="1059" spans="1:29" ht="20.100000000000001" customHeight="1" thickBot="1" x14ac:dyDescent="0.3">
      <c r="M1059" s="86"/>
      <c r="N1059" s="110"/>
      <c r="O1059" s="86"/>
      <c r="P1059" s="86"/>
      <c r="Q1059" s="86"/>
      <c r="R1059" s="86"/>
      <c r="S1059" s="86"/>
      <c r="T1059" s="86"/>
      <c r="U1059" s="86"/>
      <c r="V1059" s="86"/>
      <c r="W1059" s="86"/>
      <c r="X1059" s="86"/>
      <c r="Y1059" s="86"/>
      <c r="Z1059" s="86"/>
      <c r="AA1059" s="86"/>
      <c r="AB1059" s="86"/>
      <c r="AC1059" s="86"/>
    </row>
    <row r="1060" spans="1:29" ht="20.100000000000001" customHeight="1" thickBot="1" x14ac:dyDescent="0.55000000000000004">
      <c r="A1060" s="537" t="s">
        <v>50</v>
      </c>
      <c r="B1060" s="538"/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9"/>
      <c r="M1060" s="94"/>
      <c r="N1060" s="95"/>
      <c r="O1060" s="546" t="s">
        <v>51</v>
      </c>
      <c r="P1060" s="547"/>
      <c r="Q1060" s="547"/>
      <c r="R1060" s="548"/>
      <c r="S1060" s="96"/>
      <c r="T1060" s="546" t="s">
        <v>52</v>
      </c>
      <c r="U1060" s="547"/>
      <c r="V1060" s="547"/>
      <c r="W1060" s="547"/>
      <c r="X1060" s="547"/>
      <c r="Y1060" s="548"/>
    </row>
    <row r="1061" spans="1:29" ht="20.100000000000001" customHeight="1" thickBot="1" x14ac:dyDescent="0.25">
      <c r="A1061" s="437"/>
      <c r="B1061" s="438"/>
      <c r="C1061" s="540" t="s">
        <v>240</v>
      </c>
      <c r="D1061" s="541"/>
      <c r="E1061" s="541"/>
      <c r="F1061" s="541"/>
      <c r="G1061" s="438" t="str">
        <f>$J$1</f>
        <v>February</v>
      </c>
      <c r="H1061" s="542">
        <f>$K$1</f>
        <v>2024</v>
      </c>
      <c r="I1061" s="541"/>
      <c r="J1061" s="438"/>
      <c r="K1061" s="439"/>
      <c r="L1061" s="440"/>
      <c r="M1061" s="102"/>
      <c r="N1061" s="103"/>
      <c r="O1061" s="104" t="s">
        <v>53</v>
      </c>
      <c r="P1061" s="104" t="s">
        <v>54</v>
      </c>
      <c r="Q1061" s="104" t="s">
        <v>55</v>
      </c>
      <c r="R1061" s="104" t="s">
        <v>56</v>
      </c>
      <c r="S1061" s="105"/>
      <c r="T1061" s="104" t="s">
        <v>53</v>
      </c>
      <c r="U1061" s="104" t="s">
        <v>57</v>
      </c>
      <c r="V1061" s="104" t="s">
        <v>9</v>
      </c>
      <c r="W1061" s="104" t="s">
        <v>10</v>
      </c>
      <c r="X1061" s="104" t="s">
        <v>11</v>
      </c>
      <c r="Y1061" s="104" t="s">
        <v>58</v>
      </c>
    </row>
    <row r="1062" spans="1:29" ht="20.100000000000001" customHeight="1" x14ac:dyDescent="0.2">
      <c r="A1062" s="98"/>
      <c r="B1062" s="85"/>
      <c r="C1062" s="85"/>
      <c r="D1062" s="107"/>
      <c r="E1062" s="107"/>
      <c r="F1062" s="107"/>
      <c r="G1062" s="107"/>
      <c r="H1062" s="107"/>
      <c r="I1062" s="85"/>
      <c r="J1062" s="108" t="s">
        <v>59</v>
      </c>
      <c r="K1062" s="87">
        <v>35000</v>
      </c>
      <c r="L1062" s="109"/>
      <c r="M1062" s="93"/>
      <c r="N1062" s="110"/>
      <c r="O1062" s="111" t="s">
        <v>60</v>
      </c>
      <c r="P1062" s="111">
        <v>31</v>
      </c>
      <c r="Q1062" s="111">
        <v>0</v>
      </c>
      <c r="R1062" s="111">
        <v>0</v>
      </c>
      <c r="S1062" s="112"/>
      <c r="T1062" s="111" t="s">
        <v>60</v>
      </c>
      <c r="U1062" s="113"/>
      <c r="V1062" s="113"/>
      <c r="W1062" s="113">
        <f>V1062+U1062</f>
        <v>0</v>
      </c>
      <c r="X1062" s="113"/>
      <c r="Y1062" s="113">
        <f>W1062-X1062</f>
        <v>0</v>
      </c>
    </row>
    <row r="1063" spans="1:29" ht="20.100000000000001" customHeight="1" x14ac:dyDescent="0.2">
      <c r="A1063" s="98"/>
      <c r="B1063" s="85" t="s">
        <v>61</v>
      </c>
      <c r="C1063" s="84" t="s">
        <v>262</v>
      </c>
      <c r="D1063" s="85"/>
      <c r="E1063" s="85"/>
      <c r="F1063" s="85"/>
      <c r="G1063" s="107"/>
      <c r="H1063" s="114"/>
      <c r="I1063" s="107"/>
      <c r="J1063" s="85"/>
      <c r="K1063" s="85"/>
      <c r="L1063" s="115"/>
      <c r="M1063" s="94"/>
      <c r="N1063" s="116"/>
      <c r="O1063" s="111" t="s">
        <v>62</v>
      </c>
      <c r="P1063" s="111"/>
      <c r="Q1063" s="111"/>
      <c r="R1063" s="111" t="str">
        <f t="shared" ref="R1063:R1071" si="279">IF(Q1063="","",R1062-Q1063)</f>
        <v/>
      </c>
      <c r="S1063" s="92"/>
      <c r="T1063" s="111" t="s">
        <v>62</v>
      </c>
      <c r="U1063" s="117">
        <f t="shared" ref="U1063:U1069" si="280">Y1062</f>
        <v>0</v>
      </c>
      <c r="V1063" s="113"/>
      <c r="W1063" s="117">
        <f t="shared" ref="W1063:W1073" si="281">IF(U1063="","",U1063+V1063)</f>
        <v>0</v>
      </c>
      <c r="X1063" s="113"/>
      <c r="Y1063" s="117">
        <f t="shared" ref="Y1063:Y1073" si="282">IF(W1063="","",W1063-X1063)</f>
        <v>0</v>
      </c>
    </row>
    <row r="1064" spans="1:29" ht="20.100000000000001" customHeight="1" x14ac:dyDescent="0.2">
      <c r="A1064" s="98"/>
      <c r="B1064" s="119" t="s">
        <v>63</v>
      </c>
      <c r="C1064" s="120"/>
      <c r="D1064" s="85"/>
      <c r="E1064" s="85"/>
      <c r="F1064" s="573" t="s">
        <v>52</v>
      </c>
      <c r="G1064" s="502"/>
      <c r="H1064" s="85"/>
      <c r="I1064" s="573" t="s">
        <v>64</v>
      </c>
      <c r="J1064" s="501"/>
      <c r="K1064" s="502"/>
      <c r="L1064" s="121"/>
      <c r="M1064" s="93"/>
      <c r="N1064" s="110"/>
      <c r="O1064" s="111" t="s">
        <v>65</v>
      </c>
      <c r="P1064" s="111"/>
      <c r="Q1064" s="111"/>
      <c r="R1064" s="111" t="str">
        <f t="shared" si="279"/>
        <v/>
      </c>
      <c r="S1064" s="92"/>
      <c r="T1064" s="111" t="s">
        <v>65</v>
      </c>
      <c r="U1064" s="117">
        <f t="shared" si="280"/>
        <v>0</v>
      </c>
      <c r="V1064" s="113"/>
      <c r="W1064" s="117">
        <f t="shared" si="281"/>
        <v>0</v>
      </c>
      <c r="X1064" s="113"/>
      <c r="Y1064" s="117">
        <f t="shared" si="282"/>
        <v>0</v>
      </c>
    </row>
    <row r="1065" spans="1:29" ht="20.100000000000001" customHeight="1" x14ac:dyDescent="0.2">
      <c r="A1065" s="98"/>
      <c r="B1065" s="85"/>
      <c r="C1065" s="85"/>
      <c r="D1065" s="85"/>
      <c r="E1065" s="85"/>
      <c r="F1065" s="85"/>
      <c r="G1065" s="85"/>
      <c r="H1065" s="122"/>
      <c r="I1065" s="85"/>
      <c r="J1065" s="85"/>
      <c r="K1065" s="85"/>
      <c r="L1065" s="123"/>
      <c r="M1065" s="93"/>
      <c r="N1065" s="110"/>
      <c r="O1065" s="111" t="s">
        <v>66</v>
      </c>
      <c r="P1065" s="111"/>
      <c r="Q1065" s="111"/>
      <c r="R1065" s="111" t="str">
        <f t="shared" si="279"/>
        <v/>
      </c>
      <c r="S1065" s="92"/>
      <c r="T1065" s="111" t="s">
        <v>66</v>
      </c>
      <c r="U1065" s="117">
        <f t="shared" si="280"/>
        <v>0</v>
      </c>
      <c r="V1065" s="113"/>
      <c r="W1065" s="117">
        <f t="shared" si="281"/>
        <v>0</v>
      </c>
      <c r="X1065" s="113"/>
      <c r="Y1065" s="117">
        <f t="shared" si="282"/>
        <v>0</v>
      </c>
    </row>
    <row r="1066" spans="1:29" ht="20.100000000000001" customHeight="1" x14ac:dyDescent="0.2">
      <c r="A1066" s="98"/>
      <c r="B1066" s="550" t="s">
        <v>51</v>
      </c>
      <c r="C1066" s="502"/>
      <c r="D1066" s="85"/>
      <c r="E1066" s="85"/>
      <c r="F1066" s="124" t="s">
        <v>67</v>
      </c>
      <c r="G1066" s="125">
        <f>IF($J$1="January",U1062,IF($J$1="February",U1063,IF($J$1="March",U1064,IF($J$1="April",U1065,IF($J$1="May",U1066,IF($J$1="June",U1067,IF($J$1="July",U1068,IF($J$1="August",U1069,IF($J$1="August",U1069,IF($J$1="September",U1070,IF($J$1="October",U1071,IF($J$1="November",U1072,IF($J$1="December",U1073)))))))))))))</f>
        <v>0</v>
      </c>
      <c r="H1066" s="122"/>
      <c r="I1066" s="126">
        <f>IF(C1070&gt;0,$K$2,C1068)</f>
        <v>28</v>
      </c>
      <c r="J1066" s="127" t="s">
        <v>68</v>
      </c>
      <c r="K1066" s="128">
        <f>K1062/$K$2*I1066</f>
        <v>35000</v>
      </c>
      <c r="L1066" s="129"/>
      <c r="M1066" s="93"/>
      <c r="N1066" s="110"/>
      <c r="O1066" s="111" t="s">
        <v>69</v>
      </c>
      <c r="P1066" s="111"/>
      <c r="Q1066" s="111"/>
      <c r="R1066" s="111" t="str">
        <f t="shared" si="279"/>
        <v/>
      </c>
      <c r="S1066" s="92"/>
      <c r="T1066" s="111" t="s">
        <v>69</v>
      </c>
      <c r="U1066" s="117">
        <f t="shared" si="280"/>
        <v>0</v>
      </c>
      <c r="V1066" s="113"/>
      <c r="W1066" s="117">
        <f t="shared" si="281"/>
        <v>0</v>
      </c>
      <c r="X1066" s="113"/>
      <c r="Y1066" s="117">
        <f t="shared" si="282"/>
        <v>0</v>
      </c>
    </row>
    <row r="1067" spans="1:29" ht="20.100000000000001" customHeight="1" x14ac:dyDescent="0.2">
      <c r="A1067" s="98"/>
      <c r="B1067" s="130"/>
      <c r="C1067" s="130"/>
      <c r="D1067" s="85"/>
      <c r="E1067" s="85"/>
      <c r="F1067" s="124" t="s">
        <v>9</v>
      </c>
      <c r="G1067" s="125">
        <f>IF($J$1="January",V1062,IF($J$1="February",V1063,IF($J$1="March",V1064,IF($J$1="April",V1065,IF($J$1="May",V1066,IF($J$1="June",V1067,IF($J$1="July",V1068,IF($J$1="August",V1069,IF($J$1="August",V1069,IF($J$1="September",V1070,IF($J$1="October",V1071,IF($J$1="November",V1072,IF($J$1="December",V1073)))))))))))))</f>
        <v>0</v>
      </c>
      <c r="H1067" s="122"/>
      <c r="I1067" s="126">
        <v>116</v>
      </c>
      <c r="J1067" s="127" t="s">
        <v>70</v>
      </c>
      <c r="K1067" s="125">
        <f>K1062/$K$2/8*I1067</f>
        <v>18125</v>
      </c>
      <c r="L1067" s="131"/>
      <c r="M1067" s="93"/>
      <c r="N1067" s="110"/>
      <c r="O1067" s="111" t="s">
        <v>47</v>
      </c>
      <c r="P1067" s="111"/>
      <c r="Q1067" s="111"/>
      <c r="R1067" s="111" t="str">
        <f t="shared" si="279"/>
        <v/>
      </c>
      <c r="S1067" s="92"/>
      <c r="T1067" s="111" t="s">
        <v>47</v>
      </c>
      <c r="U1067" s="117">
        <f t="shared" si="280"/>
        <v>0</v>
      </c>
      <c r="V1067" s="113"/>
      <c r="W1067" s="117">
        <f t="shared" si="281"/>
        <v>0</v>
      </c>
      <c r="X1067" s="113"/>
      <c r="Y1067" s="117">
        <f t="shared" si="282"/>
        <v>0</v>
      </c>
    </row>
    <row r="1068" spans="1:29" ht="20.100000000000001" customHeight="1" x14ac:dyDescent="0.2">
      <c r="A1068" s="98"/>
      <c r="B1068" s="124" t="s">
        <v>54</v>
      </c>
      <c r="C1068" s="130">
        <f>IF($J$1="January",P1062,IF($J$1="February",P1063,IF($J$1="March",P1064,IF($J$1="April",P1065,IF($J$1="May",P1066,IF($J$1="June",P1067,IF($J$1="July",P1068,IF($J$1="August",P1069,IF($J$1="August",P1069,IF($J$1="September",P1070,IF($J$1="October",P1071,IF($J$1="November",P1072,IF($J$1="December",P1073)))))))))))))</f>
        <v>0</v>
      </c>
      <c r="D1068" s="85"/>
      <c r="E1068" s="85"/>
      <c r="F1068" s="124" t="s">
        <v>71</v>
      </c>
      <c r="G1068" s="125">
        <f>IF($J$1="January",W1062,IF($J$1="February",W1063,IF($J$1="March",W1064,IF($J$1="April",W1065,IF($J$1="May",W1066,IF($J$1="June",W1067,IF($J$1="July",W1068,IF($J$1="August",W1069,IF($J$1="August",W1069,IF($J$1="September",W1070,IF($J$1="October",W1071,IF($J$1="November",W1072,IF($J$1="December",W1073)))))))))))))</f>
        <v>0</v>
      </c>
      <c r="H1068" s="122"/>
      <c r="I1068" s="532" t="s">
        <v>72</v>
      </c>
      <c r="J1068" s="502"/>
      <c r="K1068" s="125">
        <f>K1066+K1067</f>
        <v>53125</v>
      </c>
      <c r="L1068" s="131"/>
      <c r="M1068" s="93"/>
      <c r="N1068" s="110"/>
      <c r="O1068" s="111" t="s">
        <v>73</v>
      </c>
      <c r="P1068" s="111"/>
      <c r="Q1068" s="111"/>
      <c r="R1068" s="111" t="str">
        <f t="shared" si="279"/>
        <v/>
      </c>
      <c r="S1068" s="92"/>
      <c r="T1068" s="111" t="s">
        <v>73</v>
      </c>
      <c r="U1068" s="117">
        <f t="shared" si="280"/>
        <v>0</v>
      </c>
      <c r="V1068" s="113"/>
      <c r="W1068" s="117">
        <f t="shared" si="281"/>
        <v>0</v>
      </c>
      <c r="X1068" s="113"/>
      <c r="Y1068" s="117">
        <f t="shared" si="282"/>
        <v>0</v>
      </c>
    </row>
    <row r="1069" spans="1:29" ht="20.100000000000001" customHeight="1" x14ac:dyDescent="0.2">
      <c r="A1069" s="98"/>
      <c r="B1069" s="124" t="s">
        <v>55</v>
      </c>
      <c r="C1069" s="130">
        <f>IF($J$1="January",Q1062,IF($J$1="February",Q1063,IF($J$1="March",Q1064,IF($J$1="April",Q1065,IF($J$1="May",Q1066,IF($J$1="June",Q1067,IF($J$1="July",Q1068,IF($J$1="August",Q1069,IF($J$1="August",Q1069,IF($J$1="September",Q1070,IF($J$1="October",Q1071,IF($J$1="November",Q1072,IF($J$1="December",Q1073)))))))))))))</f>
        <v>0</v>
      </c>
      <c r="D1069" s="85"/>
      <c r="E1069" s="85"/>
      <c r="F1069" s="124" t="s">
        <v>11</v>
      </c>
      <c r="G1069" s="125">
        <f>IF($J$1="January",X1062,IF($J$1="February",X1063,IF($J$1="March",X1064,IF($J$1="April",X1065,IF($J$1="May",X1066,IF($J$1="June",X1067,IF($J$1="July",X1068,IF($J$1="August",X1069,IF($J$1="August",X1069,IF($J$1="September",X1070,IF($J$1="October",X1071,IF($J$1="November",X1072,IF($J$1="December",X1073)))))))))))))</f>
        <v>0</v>
      </c>
      <c r="H1069" s="122"/>
      <c r="I1069" s="532" t="s">
        <v>74</v>
      </c>
      <c r="J1069" s="502"/>
      <c r="K1069" s="125">
        <f>G1069</f>
        <v>0</v>
      </c>
      <c r="L1069" s="131"/>
      <c r="M1069" s="93"/>
      <c r="N1069" s="110"/>
      <c r="O1069" s="111" t="s">
        <v>75</v>
      </c>
      <c r="P1069" s="111"/>
      <c r="Q1069" s="111"/>
      <c r="R1069" s="111" t="str">
        <f t="shared" si="279"/>
        <v/>
      </c>
      <c r="S1069" s="92"/>
      <c r="T1069" s="111" t="s">
        <v>75</v>
      </c>
      <c r="U1069" s="117">
        <f t="shared" si="280"/>
        <v>0</v>
      </c>
      <c r="V1069" s="113"/>
      <c r="W1069" s="117">
        <f t="shared" si="281"/>
        <v>0</v>
      </c>
      <c r="X1069" s="113"/>
      <c r="Y1069" s="117">
        <f t="shared" si="282"/>
        <v>0</v>
      </c>
    </row>
    <row r="1070" spans="1:29" ht="18.75" customHeight="1" x14ac:dyDescent="0.2">
      <c r="A1070" s="406"/>
      <c r="B1070" s="427" t="s">
        <v>76</v>
      </c>
      <c r="C1070" s="425" t="str">
        <f>IF($J$1="January",R1062,IF($J$1="February",R1063,IF($J$1="March",R1064,IF($J$1="April",R1065,IF($J$1="May",R1066,IF($J$1="June",R1067,IF($J$1="July",R1068,IF($J$1="August",R1069,IF($J$1="August",R1069,IF($J$1="September",R1070,IF($J$1="October",R1071,IF($J$1="November",R1072,IF($J$1="December",R1073)))))))))))))</f>
        <v/>
      </c>
      <c r="D1070" s="354"/>
      <c r="E1070" s="354"/>
      <c r="F1070" s="427" t="s">
        <v>58</v>
      </c>
      <c r="G1070" s="428">
        <f>IF($J$1="January",Y1062,IF($J$1="February",Y1063,IF($J$1="March",Y1064,IF($J$1="April",Y1065,IF($J$1="May",Y1066,IF($J$1="June",Y1067,IF($J$1="July",Y1068,IF($J$1="August",Y1069,IF($J$1="August",Y1069,IF($J$1="September",Y1070,IF($J$1="October",Y1071,IF($J$1="November",Y1072,IF($J$1="December",Y1073)))))))))))))</f>
        <v>0</v>
      </c>
      <c r="H1070" s="354"/>
      <c r="I1070" s="533" t="s">
        <v>13</v>
      </c>
      <c r="J1070" s="534"/>
      <c r="K1070" s="431">
        <f>K1068-K1069</f>
        <v>53125</v>
      </c>
      <c r="L1070" s="413"/>
      <c r="M1070" s="93"/>
      <c r="N1070" s="110"/>
      <c r="O1070" s="111" t="s">
        <v>78</v>
      </c>
      <c r="P1070" s="111"/>
      <c r="Q1070" s="111"/>
      <c r="R1070" s="111" t="str">
        <f t="shared" si="279"/>
        <v/>
      </c>
      <c r="S1070" s="92"/>
      <c r="T1070" s="111" t="s">
        <v>78</v>
      </c>
      <c r="U1070" s="117">
        <f>Y1069</f>
        <v>0</v>
      </c>
      <c r="V1070" s="113"/>
      <c r="W1070" s="117">
        <f t="shared" si="281"/>
        <v>0</v>
      </c>
      <c r="X1070" s="113"/>
      <c r="Y1070" s="117">
        <f t="shared" si="282"/>
        <v>0</v>
      </c>
      <c r="Z1070" s="118"/>
      <c r="AA1070" s="93"/>
      <c r="AB1070" s="93"/>
      <c r="AC1070" s="93"/>
    </row>
    <row r="1071" spans="1:29" ht="20.100000000000001" customHeight="1" x14ac:dyDescent="0.2">
      <c r="A1071" s="98"/>
      <c r="B1071" s="85"/>
      <c r="C1071" s="85"/>
      <c r="D1071" s="85"/>
      <c r="E1071" s="85"/>
      <c r="F1071" s="85"/>
      <c r="G1071" s="85"/>
      <c r="H1071" s="85"/>
      <c r="I1071" s="551"/>
      <c r="J1071" s="552"/>
      <c r="K1071" s="87"/>
      <c r="L1071" s="121"/>
      <c r="N1071" s="110"/>
      <c r="O1071" s="111" t="s">
        <v>79</v>
      </c>
      <c r="P1071" s="111"/>
      <c r="Q1071" s="111"/>
      <c r="R1071" s="111" t="str">
        <f t="shared" si="279"/>
        <v/>
      </c>
      <c r="S1071" s="92"/>
      <c r="T1071" s="111" t="s">
        <v>79</v>
      </c>
      <c r="U1071" s="117">
        <f>Y1070</f>
        <v>0</v>
      </c>
      <c r="V1071" s="113"/>
      <c r="W1071" s="117">
        <f t="shared" si="281"/>
        <v>0</v>
      </c>
      <c r="X1071" s="113"/>
      <c r="Y1071" s="117">
        <f t="shared" si="282"/>
        <v>0</v>
      </c>
    </row>
    <row r="1072" spans="1:29" ht="20.100000000000001" customHeight="1" x14ac:dyDescent="0.3">
      <c r="A1072" s="98"/>
      <c r="B1072" s="83"/>
      <c r="C1072" s="83"/>
      <c r="D1072" s="83"/>
      <c r="E1072" s="83"/>
      <c r="F1072" s="83"/>
      <c r="G1072" s="83"/>
      <c r="H1072" s="83"/>
      <c r="I1072" s="551"/>
      <c r="J1072" s="552"/>
      <c r="K1072" s="87"/>
      <c r="L1072" s="121"/>
      <c r="N1072" s="110"/>
      <c r="O1072" s="111" t="s">
        <v>80</v>
      </c>
      <c r="P1072" s="111"/>
      <c r="Q1072" s="111"/>
      <c r="R1072" s="111">
        <v>0</v>
      </c>
      <c r="S1072" s="92"/>
      <c r="T1072" s="111" t="s">
        <v>80</v>
      </c>
      <c r="U1072" s="117">
        <f>Y1071</f>
        <v>0</v>
      </c>
      <c r="V1072" s="113"/>
      <c r="W1072" s="117">
        <f t="shared" si="281"/>
        <v>0</v>
      </c>
      <c r="X1072" s="113"/>
      <c r="Y1072" s="117">
        <f t="shared" si="282"/>
        <v>0</v>
      </c>
    </row>
    <row r="1073" spans="1:29" ht="20.100000000000001" customHeight="1" thickBot="1" x14ac:dyDescent="0.35">
      <c r="A1073" s="132"/>
      <c r="B1073" s="133"/>
      <c r="C1073" s="133"/>
      <c r="D1073" s="133"/>
      <c r="E1073" s="133"/>
      <c r="F1073" s="133"/>
      <c r="G1073" s="133"/>
      <c r="H1073" s="133"/>
      <c r="I1073" s="133"/>
      <c r="J1073" s="133"/>
      <c r="K1073" s="133"/>
      <c r="L1073" s="134"/>
      <c r="N1073" s="110"/>
      <c r="O1073" s="111" t="s">
        <v>81</v>
      </c>
      <c r="P1073" s="111"/>
      <c r="Q1073" s="111"/>
      <c r="R1073" s="111">
        <v>0</v>
      </c>
      <c r="S1073" s="92"/>
      <c r="T1073" s="111" t="s">
        <v>81</v>
      </c>
      <c r="U1073" s="117"/>
      <c r="V1073" s="113"/>
      <c r="W1073" s="117" t="str">
        <f t="shared" si="281"/>
        <v/>
      </c>
      <c r="X1073" s="113"/>
      <c r="Y1073" s="117" t="str">
        <f t="shared" si="282"/>
        <v/>
      </c>
    </row>
    <row r="1074" spans="1:29" ht="20.100000000000001" customHeight="1" thickBot="1" x14ac:dyDescent="0.3">
      <c r="M1074" s="86"/>
      <c r="N1074" s="110"/>
      <c r="O1074" s="86"/>
      <c r="P1074" s="86"/>
      <c r="Q1074" s="86"/>
      <c r="R1074" s="86"/>
      <c r="S1074" s="86"/>
      <c r="T1074" s="86"/>
      <c r="U1074" s="86"/>
      <c r="V1074" s="86"/>
      <c r="W1074" s="86"/>
      <c r="X1074" s="86"/>
      <c r="Y1074" s="86"/>
      <c r="Z1074" s="86"/>
      <c r="AA1074" s="86"/>
      <c r="AB1074" s="86"/>
      <c r="AC1074" s="86"/>
    </row>
    <row r="1075" spans="1:29" ht="20.100000000000001" customHeight="1" thickBot="1" x14ac:dyDescent="0.55000000000000004">
      <c r="A1075" s="537" t="s">
        <v>50</v>
      </c>
      <c r="B1075" s="538"/>
      <c r="C1075" s="538"/>
      <c r="D1075" s="538"/>
      <c r="E1075" s="538"/>
      <c r="F1075" s="538"/>
      <c r="G1075" s="538"/>
      <c r="H1075" s="538"/>
      <c r="I1075" s="538"/>
      <c r="J1075" s="538"/>
      <c r="K1075" s="538"/>
      <c r="L1075" s="539"/>
      <c r="M1075" s="94"/>
      <c r="N1075" s="95"/>
      <c r="O1075" s="546" t="s">
        <v>51</v>
      </c>
      <c r="P1075" s="547"/>
      <c r="Q1075" s="547"/>
      <c r="R1075" s="548"/>
      <c r="S1075" s="96"/>
      <c r="T1075" s="546" t="s">
        <v>52</v>
      </c>
      <c r="U1075" s="547"/>
      <c r="V1075" s="547"/>
      <c r="W1075" s="547"/>
      <c r="X1075" s="547"/>
      <c r="Y1075" s="548"/>
    </row>
    <row r="1076" spans="1:29" ht="20.100000000000001" customHeight="1" thickBot="1" x14ac:dyDescent="0.25">
      <c r="A1076" s="437"/>
      <c r="B1076" s="438"/>
      <c r="C1076" s="540" t="s">
        <v>240</v>
      </c>
      <c r="D1076" s="541"/>
      <c r="E1076" s="541"/>
      <c r="F1076" s="541"/>
      <c r="G1076" s="438" t="str">
        <f>$J$1</f>
        <v>February</v>
      </c>
      <c r="H1076" s="542">
        <f>$K$1</f>
        <v>2024</v>
      </c>
      <c r="I1076" s="541"/>
      <c r="J1076" s="438"/>
      <c r="K1076" s="439"/>
      <c r="L1076" s="440"/>
      <c r="M1076" s="102"/>
      <c r="N1076" s="103"/>
      <c r="O1076" s="104" t="s">
        <v>53</v>
      </c>
      <c r="P1076" s="104" t="s">
        <v>54</v>
      </c>
      <c r="Q1076" s="104" t="s">
        <v>55</v>
      </c>
      <c r="R1076" s="104" t="s">
        <v>56</v>
      </c>
      <c r="S1076" s="105"/>
      <c r="T1076" s="104" t="s">
        <v>53</v>
      </c>
      <c r="U1076" s="104" t="s">
        <v>57</v>
      </c>
      <c r="V1076" s="104" t="s">
        <v>9</v>
      </c>
      <c r="W1076" s="104" t="s">
        <v>10</v>
      </c>
      <c r="X1076" s="104" t="s">
        <v>11</v>
      </c>
      <c r="Y1076" s="104" t="s">
        <v>58</v>
      </c>
    </row>
    <row r="1077" spans="1:29" ht="20.100000000000001" customHeight="1" x14ac:dyDescent="0.2">
      <c r="A1077" s="98"/>
      <c r="B1077" s="85"/>
      <c r="C1077" s="85"/>
      <c r="D1077" s="107"/>
      <c r="E1077" s="107"/>
      <c r="F1077" s="107"/>
      <c r="G1077" s="107"/>
      <c r="H1077" s="107"/>
      <c r="I1077" s="85"/>
      <c r="J1077" s="108" t="s">
        <v>59</v>
      </c>
      <c r="K1077" s="87">
        <v>28000</v>
      </c>
      <c r="L1077" s="109"/>
      <c r="M1077" s="93"/>
      <c r="N1077" s="110"/>
      <c r="O1077" s="111" t="s">
        <v>60</v>
      </c>
      <c r="P1077" s="111">
        <v>28</v>
      </c>
      <c r="Q1077" s="111">
        <v>3</v>
      </c>
      <c r="R1077" s="111">
        <v>0</v>
      </c>
      <c r="S1077" s="112"/>
      <c r="T1077" s="111" t="s">
        <v>60</v>
      </c>
      <c r="U1077" s="113"/>
      <c r="V1077" s="113">
        <v>5000</v>
      </c>
      <c r="W1077" s="113">
        <f>V1077+U1077</f>
        <v>5000</v>
      </c>
      <c r="X1077" s="113">
        <v>5000</v>
      </c>
      <c r="Y1077" s="113">
        <f>W1077-X1077</f>
        <v>0</v>
      </c>
    </row>
    <row r="1078" spans="1:29" ht="20.100000000000001" customHeight="1" thickBot="1" x14ac:dyDescent="0.25">
      <c r="A1078" s="98"/>
      <c r="B1078" s="85" t="s">
        <v>61</v>
      </c>
      <c r="C1078" s="84" t="s">
        <v>260</v>
      </c>
      <c r="D1078" s="85"/>
      <c r="E1078" s="85"/>
      <c r="F1078" s="85"/>
      <c r="G1078" s="107"/>
      <c r="H1078" s="114"/>
      <c r="I1078" s="107"/>
      <c r="J1078" s="85"/>
      <c r="K1078" s="85"/>
      <c r="L1078" s="115"/>
      <c r="M1078" s="94"/>
      <c r="N1078" s="116"/>
      <c r="O1078" s="111" t="s">
        <v>62</v>
      </c>
      <c r="P1078" s="111"/>
      <c r="Q1078" s="111"/>
      <c r="R1078" s="111" t="str">
        <f t="shared" ref="R1078:R1088" si="283">IF(Q1078="","",R1077-Q1078)</f>
        <v/>
      </c>
      <c r="S1078" s="92"/>
      <c r="T1078" s="111" t="s">
        <v>62</v>
      </c>
      <c r="U1078" s="117">
        <f t="shared" ref="U1078:U1084" si="284">Y1077</f>
        <v>0</v>
      </c>
      <c r="V1078" s="113">
        <v>10000</v>
      </c>
      <c r="W1078" s="117">
        <f t="shared" ref="W1078:W1088" si="285">IF(U1078="","",U1078+V1078)</f>
        <v>10000</v>
      </c>
      <c r="X1078" s="113">
        <v>10000</v>
      </c>
      <c r="Y1078" s="117">
        <f t="shared" ref="Y1078:Y1088" si="286">IF(W1078="","",W1078-X1078)</f>
        <v>0</v>
      </c>
    </row>
    <row r="1079" spans="1:29" ht="20.100000000000001" customHeight="1" thickBot="1" x14ac:dyDescent="0.25">
      <c r="A1079" s="98"/>
      <c r="B1079" s="119" t="s">
        <v>63</v>
      </c>
      <c r="C1079" s="120"/>
      <c r="D1079" s="85"/>
      <c r="E1079" s="85"/>
      <c r="F1079" s="543" t="s">
        <v>52</v>
      </c>
      <c r="G1079" s="544"/>
      <c r="H1079" s="354"/>
      <c r="I1079" s="543" t="s">
        <v>64</v>
      </c>
      <c r="J1079" s="545"/>
      <c r="K1079" s="544"/>
      <c r="L1079" s="121"/>
      <c r="M1079" s="93"/>
      <c r="N1079" s="110"/>
      <c r="O1079" s="111" t="s">
        <v>65</v>
      </c>
      <c r="P1079" s="111"/>
      <c r="Q1079" s="111"/>
      <c r="R1079" s="111" t="str">
        <f t="shared" si="283"/>
        <v/>
      </c>
      <c r="S1079" s="92"/>
      <c r="T1079" s="111" t="s">
        <v>65</v>
      </c>
      <c r="U1079" s="117">
        <f t="shared" si="284"/>
        <v>0</v>
      </c>
      <c r="V1079" s="113"/>
      <c r="W1079" s="117">
        <f t="shared" si="285"/>
        <v>0</v>
      </c>
      <c r="X1079" s="113"/>
      <c r="Y1079" s="117">
        <f t="shared" si="286"/>
        <v>0</v>
      </c>
    </row>
    <row r="1080" spans="1:29" ht="20.100000000000001" customHeight="1" x14ac:dyDescent="0.2">
      <c r="A1080" s="98"/>
      <c r="B1080" s="85"/>
      <c r="C1080" s="85"/>
      <c r="D1080" s="85"/>
      <c r="E1080" s="85"/>
      <c r="F1080" s="85"/>
      <c r="G1080" s="85"/>
      <c r="H1080" s="122"/>
      <c r="I1080" s="85"/>
      <c r="J1080" s="85"/>
      <c r="K1080" s="85"/>
      <c r="L1080" s="123"/>
      <c r="M1080" s="93"/>
      <c r="N1080" s="110"/>
      <c r="O1080" s="111" t="s">
        <v>66</v>
      </c>
      <c r="P1080" s="111"/>
      <c r="Q1080" s="111"/>
      <c r="R1080" s="111" t="str">
        <f t="shared" si="283"/>
        <v/>
      </c>
      <c r="S1080" s="92"/>
      <c r="T1080" s="111" t="s">
        <v>66</v>
      </c>
      <c r="U1080" s="117">
        <f t="shared" si="284"/>
        <v>0</v>
      </c>
      <c r="V1080" s="113"/>
      <c r="W1080" s="117">
        <f t="shared" si="285"/>
        <v>0</v>
      </c>
      <c r="X1080" s="113"/>
      <c r="Y1080" s="117">
        <f t="shared" si="286"/>
        <v>0</v>
      </c>
    </row>
    <row r="1081" spans="1:29" ht="20.100000000000001" customHeight="1" x14ac:dyDescent="0.2">
      <c r="A1081" s="98"/>
      <c r="B1081" s="550" t="s">
        <v>51</v>
      </c>
      <c r="C1081" s="502"/>
      <c r="D1081" s="85"/>
      <c r="E1081" s="85"/>
      <c r="F1081" s="124" t="s">
        <v>67</v>
      </c>
      <c r="G1081" s="125">
        <f>IF($J$1="January",U1077,IF($J$1="February",U1078,IF($J$1="March",U1079,IF($J$1="April",U1080,IF($J$1="May",U1081,IF($J$1="June",U1082,IF($J$1="July",U1083,IF($J$1="August",U1084,IF($J$1="August",U1084,IF($J$1="September",U1085,IF($J$1="October",U1086,IF($J$1="November",U1087,IF($J$1="December",U1088)))))))))))))</f>
        <v>0</v>
      </c>
      <c r="H1081" s="122"/>
      <c r="I1081" s="126">
        <f>IF(C1085&gt;0,$K$2,C1083)</f>
        <v>28</v>
      </c>
      <c r="J1081" s="127" t="s">
        <v>68</v>
      </c>
      <c r="K1081" s="128">
        <f>K1077/$K$2*I1081</f>
        <v>28000</v>
      </c>
      <c r="L1081" s="129"/>
      <c r="M1081" s="93"/>
      <c r="N1081" s="110"/>
      <c r="O1081" s="111" t="s">
        <v>69</v>
      </c>
      <c r="P1081" s="111"/>
      <c r="Q1081" s="111"/>
      <c r="R1081" s="111" t="str">
        <f t="shared" si="283"/>
        <v/>
      </c>
      <c r="S1081" s="92"/>
      <c r="T1081" s="111" t="s">
        <v>69</v>
      </c>
      <c r="U1081" s="117">
        <f t="shared" si="284"/>
        <v>0</v>
      </c>
      <c r="V1081" s="113"/>
      <c r="W1081" s="117">
        <f t="shared" si="285"/>
        <v>0</v>
      </c>
      <c r="X1081" s="113"/>
      <c r="Y1081" s="117">
        <f t="shared" si="286"/>
        <v>0</v>
      </c>
    </row>
    <row r="1082" spans="1:29" ht="20.100000000000001" customHeight="1" x14ac:dyDescent="0.2">
      <c r="A1082" s="98"/>
      <c r="B1082" s="130"/>
      <c r="C1082" s="130"/>
      <c r="D1082" s="85"/>
      <c r="E1082" s="85"/>
      <c r="F1082" s="124" t="s">
        <v>9</v>
      </c>
      <c r="G1082" s="125">
        <f>IF($J$1="January",V1077,IF($J$1="February",V1078,IF($J$1="March",V1079,IF($J$1="April",V1080,IF($J$1="May",V1081,IF($J$1="June",V1082,IF($J$1="July",V1083,IF($J$1="August",V1084,IF($J$1="August",V1084,IF($J$1="September",V1085,IF($J$1="October",V1086,IF($J$1="November",V1087,IF($J$1="December",V1088)))))))))))))</f>
        <v>10000</v>
      </c>
      <c r="H1082" s="122"/>
      <c r="I1082" s="126">
        <v>23</v>
      </c>
      <c r="J1082" s="127" t="s">
        <v>70</v>
      </c>
      <c r="K1082" s="125">
        <f>K1077/$K$2/8*I1082</f>
        <v>2875</v>
      </c>
      <c r="L1082" s="131"/>
      <c r="M1082" s="93"/>
      <c r="N1082" s="110"/>
      <c r="O1082" s="111" t="s">
        <v>47</v>
      </c>
      <c r="P1082" s="111"/>
      <c r="Q1082" s="111"/>
      <c r="R1082" s="111" t="str">
        <f t="shared" si="283"/>
        <v/>
      </c>
      <c r="S1082" s="92"/>
      <c r="T1082" s="111" t="s">
        <v>47</v>
      </c>
      <c r="U1082" s="117">
        <f t="shared" si="284"/>
        <v>0</v>
      </c>
      <c r="V1082" s="113"/>
      <c r="W1082" s="117">
        <f t="shared" si="285"/>
        <v>0</v>
      </c>
      <c r="X1082" s="113"/>
      <c r="Y1082" s="117">
        <f t="shared" si="286"/>
        <v>0</v>
      </c>
    </row>
    <row r="1083" spans="1:29" ht="20.100000000000001" customHeight="1" x14ac:dyDescent="0.2">
      <c r="A1083" s="98"/>
      <c r="B1083" s="124" t="s">
        <v>54</v>
      </c>
      <c r="C1083" s="130">
        <f>IF($J$1="January",P1077,IF($J$1="February",P1078,IF($J$1="March",P1079,IF($J$1="April",P1080,IF($J$1="May",P1081,IF($J$1="June",P1082,IF($J$1="July",P1083,IF($J$1="August",P1084,IF($J$1="August",P1084,IF($J$1="September",P1085,IF($J$1="October",P1086,IF($J$1="November",P1087,IF($J$1="December",P1088)))))))))))))</f>
        <v>0</v>
      </c>
      <c r="D1083" s="85"/>
      <c r="E1083" s="85"/>
      <c r="F1083" s="124" t="s">
        <v>71</v>
      </c>
      <c r="G1083" s="125">
        <f>IF($J$1="January",W1077,IF($J$1="February",W1078,IF($J$1="March",W1079,IF($J$1="April",W1080,IF($J$1="May",W1081,IF($J$1="June",W1082,IF($J$1="July",W1083,IF($J$1="August",W1084,IF($J$1="August",W1084,IF($J$1="September",W1085,IF($J$1="October",W1086,IF($J$1="November",W1087,IF($J$1="December",W1088)))))))))))))</f>
        <v>10000</v>
      </c>
      <c r="H1083" s="122"/>
      <c r="I1083" s="532" t="s">
        <v>72</v>
      </c>
      <c r="J1083" s="502"/>
      <c r="K1083" s="125">
        <f>K1081+K1082</f>
        <v>30875</v>
      </c>
      <c r="L1083" s="131"/>
      <c r="M1083" s="93"/>
      <c r="N1083" s="110"/>
      <c r="O1083" s="111" t="s">
        <v>73</v>
      </c>
      <c r="P1083" s="111"/>
      <c r="Q1083" s="111"/>
      <c r="R1083" s="111" t="str">
        <f t="shared" si="283"/>
        <v/>
      </c>
      <c r="S1083" s="92"/>
      <c r="T1083" s="111" t="s">
        <v>73</v>
      </c>
      <c r="U1083" s="117">
        <f t="shared" si="284"/>
        <v>0</v>
      </c>
      <c r="V1083" s="113"/>
      <c r="W1083" s="117">
        <f t="shared" si="285"/>
        <v>0</v>
      </c>
      <c r="X1083" s="113"/>
      <c r="Y1083" s="117">
        <f t="shared" si="286"/>
        <v>0</v>
      </c>
    </row>
    <row r="1084" spans="1:29" ht="20.100000000000001" customHeight="1" x14ac:dyDescent="0.2">
      <c r="A1084" s="98"/>
      <c r="B1084" s="124" t="s">
        <v>55</v>
      </c>
      <c r="C1084" s="130">
        <f>IF($J$1="January",Q1077,IF($J$1="February",Q1078,IF($J$1="March",Q1079,IF($J$1="April",Q1080,IF($J$1="May",Q1081,IF($J$1="June",Q1082,IF($J$1="July",Q1083,IF($J$1="August",Q1084,IF($J$1="August",Q1084,IF($J$1="September",Q1085,IF($J$1="October",Q1086,IF($J$1="November",Q1087,IF($J$1="December",Q1088)))))))))))))</f>
        <v>0</v>
      </c>
      <c r="D1084" s="85"/>
      <c r="E1084" s="85"/>
      <c r="F1084" s="124" t="s">
        <v>11</v>
      </c>
      <c r="G1084" s="125">
        <f>IF($J$1="January",X1077,IF($J$1="February",X1078,IF($J$1="March",X1079,IF($J$1="April",X1080,IF($J$1="May",X1081,IF($J$1="June",X1082,IF($J$1="July",X1083,IF($J$1="August",X1084,IF($J$1="August",X1084,IF($J$1="September",X1085,IF($J$1="October",X1086,IF($J$1="November",X1087,IF($J$1="December",X1088)))))))))))))</f>
        <v>10000</v>
      </c>
      <c r="H1084" s="122"/>
      <c r="I1084" s="532" t="s">
        <v>74</v>
      </c>
      <c r="J1084" s="502"/>
      <c r="K1084" s="125">
        <f>G1084</f>
        <v>10000</v>
      </c>
      <c r="L1084" s="131"/>
      <c r="M1084" s="93"/>
      <c r="N1084" s="110"/>
      <c r="O1084" s="111" t="s">
        <v>75</v>
      </c>
      <c r="P1084" s="111"/>
      <c r="Q1084" s="111"/>
      <c r="R1084" s="111" t="str">
        <f t="shared" si="283"/>
        <v/>
      </c>
      <c r="S1084" s="92"/>
      <c r="T1084" s="111" t="s">
        <v>75</v>
      </c>
      <c r="U1084" s="117">
        <f t="shared" si="284"/>
        <v>0</v>
      </c>
      <c r="V1084" s="113"/>
      <c r="W1084" s="117">
        <f t="shared" si="285"/>
        <v>0</v>
      </c>
      <c r="X1084" s="113"/>
      <c r="Y1084" s="117">
        <f t="shared" si="286"/>
        <v>0</v>
      </c>
    </row>
    <row r="1085" spans="1:29" ht="18.75" customHeight="1" x14ac:dyDescent="0.2">
      <c r="A1085" s="406"/>
      <c r="B1085" s="427" t="s">
        <v>76</v>
      </c>
      <c r="C1085" s="425" t="str">
        <f>IF($J$1="January",R1077,IF($J$1="February",R1078,IF($J$1="March",R1079,IF($J$1="April",R1080,IF($J$1="May",R1081,IF($J$1="June",R1082,IF($J$1="July",R1083,IF($J$1="August",R1084,IF($J$1="August",R1084,IF($J$1="September",R1085,IF($J$1="October",R1086,IF($J$1="November",R1087,IF($J$1="December",R1088)))))))))))))</f>
        <v/>
      </c>
      <c r="D1085" s="354"/>
      <c r="E1085" s="354"/>
      <c r="F1085" s="427" t="s">
        <v>58</v>
      </c>
      <c r="G1085" s="428">
        <f>IF($J$1="January",Y1077,IF($J$1="February",Y1078,IF($J$1="March",Y1079,IF($J$1="April",Y1080,IF($J$1="May",Y1081,IF($J$1="June",Y1082,IF($J$1="July",Y1083,IF($J$1="August",Y1084,IF($J$1="August",Y1084,IF($J$1="September",Y1085,IF($J$1="October",Y1086,IF($J$1="November",Y1087,IF($J$1="December",Y1088)))))))))))))</f>
        <v>0</v>
      </c>
      <c r="H1085" s="354"/>
      <c r="I1085" s="533" t="s">
        <v>13</v>
      </c>
      <c r="J1085" s="534"/>
      <c r="K1085" s="431">
        <f>K1083-K1084</f>
        <v>20875</v>
      </c>
      <c r="L1085" s="413"/>
      <c r="M1085" s="93"/>
      <c r="N1085" s="110"/>
      <c r="O1085" s="111" t="s">
        <v>78</v>
      </c>
      <c r="P1085" s="111"/>
      <c r="Q1085" s="111"/>
      <c r="R1085" s="111" t="str">
        <f t="shared" si="283"/>
        <v/>
      </c>
      <c r="S1085" s="92"/>
      <c r="T1085" s="111" t="s">
        <v>78</v>
      </c>
      <c r="U1085" s="117">
        <f>Y1084</f>
        <v>0</v>
      </c>
      <c r="V1085" s="113"/>
      <c r="W1085" s="117">
        <f t="shared" si="285"/>
        <v>0</v>
      </c>
      <c r="X1085" s="113"/>
      <c r="Y1085" s="117">
        <f t="shared" si="286"/>
        <v>0</v>
      </c>
      <c r="Z1085" s="118"/>
      <c r="AA1085" s="93"/>
      <c r="AB1085" s="93"/>
      <c r="AC1085" s="93"/>
    </row>
    <row r="1086" spans="1:29" ht="20.100000000000001" customHeight="1" x14ac:dyDescent="0.2">
      <c r="A1086" s="98"/>
      <c r="B1086" s="85"/>
      <c r="C1086" s="85"/>
      <c r="D1086" s="85"/>
      <c r="E1086" s="85"/>
      <c r="F1086" s="85"/>
      <c r="G1086" s="85"/>
      <c r="H1086" s="85"/>
      <c r="I1086" s="551"/>
      <c r="J1086" s="552"/>
      <c r="K1086" s="87"/>
      <c r="L1086" s="121"/>
      <c r="N1086" s="110"/>
      <c r="O1086" s="111" t="s">
        <v>79</v>
      </c>
      <c r="P1086" s="111"/>
      <c r="Q1086" s="111"/>
      <c r="R1086" s="111" t="str">
        <f t="shared" si="283"/>
        <v/>
      </c>
      <c r="S1086" s="92"/>
      <c r="T1086" s="111" t="s">
        <v>79</v>
      </c>
      <c r="U1086" s="117">
        <f>Y1085</f>
        <v>0</v>
      </c>
      <c r="V1086" s="113"/>
      <c r="W1086" s="117">
        <f t="shared" si="285"/>
        <v>0</v>
      </c>
      <c r="X1086" s="113"/>
      <c r="Y1086" s="117">
        <f t="shared" si="286"/>
        <v>0</v>
      </c>
    </row>
    <row r="1087" spans="1:29" ht="20.100000000000001" customHeight="1" x14ac:dyDescent="0.3">
      <c r="A1087" s="98"/>
      <c r="B1087" s="83"/>
      <c r="C1087" s="83"/>
      <c r="D1087" s="83"/>
      <c r="E1087" s="83"/>
      <c r="F1087" s="83"/>
      <c r="G1087" s="83"/>
      <c r="H1087" s="83"/>
      <c r="I1087" s="551"/>
      <c r="J1087" s="552"/>
      <c r="K1087" s="87"/>
      <c r="L1087" s="121"/>
      <c r="N1087" s="110"/>
      <c r="O1087" s="111" t="s">
        <v>80</v>
      </c>
      <c r="P1087" s="111"/>
      <c r="Q1087" s="111"/>
      <c r="R1087" s="111">
        <v>0</v>
      </c>
      <c r="S1087" s="92"/>
      <c r="T1087" s="111" t="s">
        <v>80</v>
      </c>
      <c r="U1087" s="117">
        <f>Y1086</f>
        <v>0</v>
      </c>
      <c r="V1087" s="113"/>
      <c r="W1087" s="117">
        <f t="shared" si="285"/>
        <v>0</v>
      </c>
      <c r="X1087" s="113"/>
      <c r="Y1087" s="117">
        <f t="shared" si="286"/>
        <v>0</v>
      </c>
    </row>
    <row r="1088" spans="1:29" ht="20.100000000000001" customHeight="1" thickBot="1" x14ac:dyDescent="0.35">
      <c r="A1088" s="132"/>
      <c r="B1088" s="133"/>
      <c r="C1088" s="133"/>
      <c r="D1088" s="133"/>
      <c r="E1088" s="133"/>
      <c r="F1088" s="133"/>
      <c r="G1088" s="133"/>
      <c r="H1088" s="133"/>
      <c r="I1088" s="133"/>
      <c r="J1088" s="133"/>
      <c r="K1088" s="133"/>
      <c r="L1088" s="134"/>
      <c r="N1088" s="110"/>
      <c r="O1088" s="111" t="s">
        <v>81</v>
      </c>
      <c r="P1088" s="111"/>
      <c r="Q1088" s="111"/>
      <c r="R1088" s="111" t="str">
        <f t="shared" si="283"/>
        <v/>
      </c>
      <c r="S1088" s="92"/>
      <c r="T1088" s="111" t="s">
        <v>81</v>
      </c>
      <c r="U1088" s="117">
        <f>Y1087</f>
        <v>0</v>
      </c>
      <c r="V1088" s="113"/>
      <c r="W1088" s="117">
        <f t="shared" si="285"/>
        <v>0</v>
      </c>
      <c r="X1088" s="113"/>
      <c r="Y1088" s="117">
        <f t="shared" si="286"/>
        <v>0</v>
      </c>
    </row>
    <row r="1089" spans="1:29" ht="20.100000000000001" customHeight="1" thickBot="1" x14ac:dyDescent="0.3">
      <c r="M1089" s="86"/>
      <c r="N1089" s="110"/>
      <c r="O1089" s="86"/>
      <c r="P1089" s="86"/>
      <c r="Q1089" s="86"/>
      <c r="R1089" s="86"/>
      <c r="S1089" s="86"/>
      <c r="T1089" s="86"/>
      <c r="U1089" s="86"/>
      <c r="V1089" s="86"/>
      <c r="W1089" s="86"/>
      <c r="X1089" s="86"/>
      <c r="Y1089" s="86"/>
      <c r="Z1089" s="86"/>
      <c r="AA1089" s="86"/>
      <c r="AB1089" s="86"/>
      <c r="AC1089" s="86"/>
    </row>
    <row r="1090" spans="1:29" ht="20.100000000000001" customHeight="1" thickBot="1" x14ac:dyDescent="0.55000000000000004">
      <c r="A1090" s="537" t="s">
        <v>50</v>
      </c>
      <c r="B1090" s="538"/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9"/>
      <c r="M1090" s="94"/>
      <c r="N1090" s="95"/>
      <c r="O1090" s="546" t="s">
        <v>51</v>
      </c>
      <c r="P1090" s="547"/>
      <c r="Q1090" s="547"/>
      <c r="R1090" s="548"/>
      <c r="S1090" s="96"/>
      <c r="T1090" s="546" t="s">
        <v>52</v>
      </c>
      <c r="U1090" s="547"/>
      <c r="V1090" s="547"/>
      <c r="W1090" s="547"/>
      <c r="X1090" s="547"/>
      <c r="Y1090" s="548"/>
    </row>
    <row r="1091" spans="1:29" ht="20.100000000000001" customHeight="1" thickBot="1" x14ac:dyDescent="0.25">
      <c r="A1091" s="437"/>
      <c r="B1091" s="438"/>
      <c r="C1091" s="540" t="s">
        <v>240</v>
      </c>
      <c r="D1091" s="541"/>
      <c r="E1091" s="541"/>
      <c r="F1091" s="541"/>
      <c r="G1091" s="438" t="str">
        <f>$J$1</f>
        <v>February</v>
      </c>
      <c r="H1091" s="542">
        <f>$K$1</f>
        <v>2024</v>
      </c>
      <c r="I1091" s="541"/>
      <c r="J1091" s="438"/>
      <c r="K1091" s="439"/>
      <c r="L1091" s="440"/>
      <c r="M1091" s="102"/>
      <c r="N1091" s="103"/>
      <c r="O1091" s="104" t="s">
        <v>53</v>
      </c>
      <c r="P1091" s="104" t="s">
        <v>54</v>
      </c>
      <c r="Q1091" s="104" t="s">
        <v>55</v>
      </c>
      <c r="R1091" s="104" t="s">
        <v>56</v>
      </c>
      <c r="S1091" s="105"/>
      <c r="T1091" s="104" t="s">
        <v>53</v>
      </c>
      <c r="U1091" s="104" t="s">
        <v>57</v>
      </c>
      <c r="V1091" s="104" t="s">
        <v>9</v>
      </c>
      <c r="W1091" s="104" t="s">
        <v>10</v>
      </c>
      <c r="X1091" s="104" t="s">
        <v>11</v>
      </c>
      <c r="Y1091" s="104" t="s">
        <v>58</v>
      </c>
    </row>
    <row r="1092" spans="1:29" ht="20.100000000000001" customHeight="1" x14ac:dyDescent="0.2">
      <c r="A1092" s="98"/>
      <c r="B1092" s="85"/>
      <c r="C1092" s="85"/>
      <c r="D1092" s="107"/>
      <c r="E1092" s="107"/>
      <c r="F1092" s="107"/>
      <c r="G1092" s="107"/>
      <c r="H1092" s="107"/>
      <c r="I1092" s="85"/>
      <c r="J1092" s="108" t="s">
        <v>59</v>
      </c>
      <c r="K1092" s="87">
        <f>25000+2000</f>
        <v>27000</v>
      </c>
      <c r="L1092" s="109"/>
      <c r="M1092" s="93"/>
      <c r="N1092" s="110"/>
      <c r="O1092" s="111" t="s">
        <v>60</v>
      </c>
      <c r="P1092" s="111">
        <v>27</v>
      </c>
      <c r="Q1092" s="111">
        <v>4</v>
      </c>
      <c r="R1092" s="111">
        <v>0</v>
      </c>
      <c r="S1092" s="112"/>
      <c r="T1092" s="111" t="s">
        <v>60</v>
      </c>
      <c r="U1092" s="113"/>
      <c r="V1092" s="113">
        <v>7000</v>
      </c>
      <c r="W1092" s="113">
        <f>V1092+U1092</f>
        <v>7000</v>
      </c>
      <c r="X1092" s="113">
        <v>7000</v>
      </c>
      <c r="Y1092" s="113">
        <f>W1092-X1092</f>
        <v>0</v>
      </c>
    </row>
    <row r="1093" spans="1:29" ht="20.100000000000001" customHeight="1" thickBot="1" x14ac:dyDescent="0.25">
      <c r="A1093" s="98"/>
      <c r="B1093" s="85" t="s">
        <v>61</v>
      </c>
      <c r="C1093" s="84" t="s">
        <v>238</v>
      </c>
      <c r="D1093" s="85"/>
      <c r="E1093" s="85"/>
      <c r="F1093" s="85"/>
      <c r="G1093" s="107"/>
      <c r="H1093" s="114"/>
      <c r="I1093" s="107"/>
      <c r="J1093" s="85"/>
      <c r="K1093" s="85"/>
      <c r="L1093" s="115"/>
      <c r="M1093" s="94"/>
      <c r="N1093" s="116"/>
      <c r="O1093" s="111" t="s">
        <v>62</v>
      </c>
      <c r="P1093" s="111"/>
      <c r="Q1093" s="111"/>
      <c r="R1093" s="111" t="str">
        <f t="shared" ref="R1093:R1101" si="287">IF(Q1093="","",R1092-Q1093)</f>
        <v/>
      </c>
      <c r="S1093" s="92"/>
      <c r="T1093" s="111" t="s">
        <v>62</v>
      </c>
      <c r="U1093" s="117">
        <f t="shared" ref="U1093:U1099" si="288">Y1092</f>
        <v>0</v>
      </c>
      <c r="V1093" s="113">
        <v>2000</v>
      </c>
      <c r="W1093" s="117">
        <f t="shared" ref="W1093:W1103" si="289">IF(U1093="","",U1093+V1093)</f>
        <v>2000</v>
      </c>
      <c r="X1093" s="113">
        <v>2000</v>
      </c>
      <c r="Y1093" s="117">
        <f t="shared" ref="Y1093:Y1103" si="290">IF(W1093="","",W1093-X1093)</f>
        <v>0</v>
      </c>
    </row>
    <row r="1094" spans="1:29" ht="20.100000000000001" customHeight="1" thickBot="1" x14ac:dyDescent="0.25">
      <c r="A1094" s="98"/>
      <c r="B1094" s="119" t="s">
        <v>63</v>
      </c>
      <c r="C1094" s="120"/>
      <c r="D1094" s="85"/>
      <c r="E1094" s="85"/>
      <c r="F1094" s="543" t="s">
        <v>52</v>
      </c>
      <c r="G1094" s="544"/>
      <c r="H1094" s="354"/>
      <c r="I1094" s="543" t="s">
        <v>64</v>
      </c>
      <c r="J1094" s="545"/>
      <c r="K1094" s="544"/>
      <c r="L1094" s="121"/>
      <c r="M1094" s="93"/>
      <c r="N1094" s="110"/>
      <c r="O1094" s="111" t="s">
        <v>65</v>
      </c>
      <c r="P1094" s="111"/>
      <c r="Q1094" s="111"/>
      <c r="R1094" s="111" t="str">
        <f t="shared" si="287"/>
        <v/>
      </c>
      <c r="S1094" s="92"/>
      <c r="T1094" s="111" t="s">
        <v>65</v>
      </c>
      <c r="U1094" s="117">
        <f t="shared" si="288"/>
        <v>0</v>
      </c>
      <c r="V1094" s="113"/>
      <c r="W1094" s="117">
        <f t="shared" si="289"/>
        <v>0</v>
      </c>
      <c r="X1094" s="113"/>
      <c r="Y1094" s="117">
        <f t="shared" si="290"/>
        <v>0</v>
      </c>
    </row>
    <row r="1095" spans="1:29" ht="20.100000000000001" customHeight="1" x14ac:dyDescent="0.2">
      <c r="A1095" s="98"/>
      <c r="B1095" s="85"/>
      <c r="C1095" s="85"/>
      <c r="D1095" s="85"/>
      <c r="E1095" s="85"/>
      <c r="F1095" s="85"/>
      <c r="G1095" s="85"/>
      <c r="H1095" s="122"/>
      <c r="I1095" s="85"/>
      <c r="J1095" s="85"/>
      <c r="K1095" s="85"/>
      <c r="L1095" s="123"/>
      <c r="M1095" s="93"/>
      <c r="N1095" s="110"/>
      <c r="O1095" s="111" t="s">
        <v>66</v>
      </c>
      <c r="P1095" s="111"/>
      <c r="Q1095" s="111"/>
      <c r="R1095" s="111" t="str">
        <f t="shared" si="287"/>
        <v/>
      </c>
      <c r="S1095" s="92"/>
      <c r="T1095" s="111" t="s">
        <v>66</v>
      </c>
      <c r="U1095" s="117">
        <f t="shared" si="288"/>
        <v>0</v>
      </c>
      <c r="V1095" s="113"/>
      <c r="W1095" s="117">
        <f t="shared" si="289"/>
        <v>0</v>
      </c>
      <c r="X1095" s="113"/>
      <c r="Y1095" s="117">
        <f t="shared" si="290"/>
        <v>0</v>
      </c>
    </row>
    <row r="1096" spans="1:29" ht="20.100000000000001" customHeight="1" x14ac:dyDescent="0.2">
      <c r="A1096" s="98"/>
      <c r="B1096" s="550" t="s">
        <v>51</v>
      </c>
      <c r="C1096" s="502"/>
      <c r="D1096" s="85"/>
      <c r="E1096" s="85"/>
      <c r="F1096" s="124" t="s">
        <v>67</v>
      </c>
      <c r="G1096" s="125">
        <f>IF($J$1="January",U1092,IF($J$1="February",U1093,IF($J$1="March",U1094,IF($J$1="April",U1095,IF($J$1="May",U1096,IF($J$1="June",U1097,IF($J$1="July",U1098,IF($J$1="August",U1099,IF($J$1="August",U1099,IF($J$1="September",U1100,IF($J$1="October",U1101,IF($J$1="November",U1102,IF($J$1="December",U1103)))))))))))))</f>
        <v>0</v>
      </c>
      <c r="H1096" s="122"/>
      <c r="I1096" s="126">
        <f>IF(C1100&gt;0,$K$2,C1098)</f>
        <v>28</v>
      </c>
      <c r="J1096" s="127" t="s">
        <v>68</v>
      </c>
      <c r="K1096" s="128">
        <f>K1092/$K$2*I1096</f>
        <v>27000</v>
      </c>
      <c r="L1096" s="129"/>
      <c r="M1096" s="93"/>
      <c r="N1096" s="110"/>
      <c r="O1096" s="111" t="s">
        <v>69</v>
      </c>
      <c r="P1096" s="111"/>
      <c r="Q1096" s="111"/>
      <c r="R1096" s="111" t="str">
        <f t="shared" si="287"/>
        <v/>
      </c>
      <c r="S1096" s="92"/>
      <c r="T1096" s="111" t="s">
        <v>69</v>
      </c>
      <c r="U1096" s="117">
        <f t="shared" si="288"/>
        <v>0</v>
      </c>
      <c r="V1096" s="113"/>
      <c r="W1096" s="117">
        <f t="shared" si="289"/>
        <v>0</v>
      </c>
      <c r="X1096" s="113"/>
      <c r="Y1096" s="117">
        <f t="shared" si="290"/>
        <v>0</v>
      </c>
    </row>
    <row r="1097" spans="1:29" ht="20.100000000000001" customHeight="1" x14ac:dyDescent="0.2">
      <c r="A1097" s="98"/>
      <c r="B1097" s="130"/>
      <c r="C1097" s="130"/>
      <c r="D1097" s="85"/>
      <c r="E1097" s="85"/>
      <c r="F1097" s="124" t="s">
        <v>9</v>
      </c>
      <c r="G1097" s="125">
        <f>IF($J$1="January",V1092,IF($J$1="February",V1093,IF($J$1="March",V1094,IF($J$1="April",V1095,IF($J$1="May",V1096,IF($J$1="June",V1097,IF($J$1="July",V1098,IF($J$1="August",V1099,IF($J$1="August",V1099,IF($J$1="September",V1100,IF($J$1="October",V1101,IF($J$1="November",V1102,IF($J$1="December",V1103)))))))))))))</f>
        <v>2000</v>
      </c>
      <c r="H1097" s="122"/>
      <c r="I1097" s="126">
        <v>41</v>
      </c>
      <c r="J1097" s="127" t="s">
        <v>70</v>
      </c>
      <c r="K1097" s="125">
        <f>K1092/$K$2/8*I1097</f>
        <v>4941.9642857142862</v>
      </c>
      <c r="L1097" s="131"/>
      <c r="M1097" s="93"/>
      <c r="N1097" s="110"/>
      <c r="O1097" s="111" t="s">
        <v>47</v>
      </c>
      <c r="P1097" s="111"/>
      <c r="Q1097" s="111"/>
      <c r="R1097" s="111" t="str">
        <f t="shared" si="287"/>
        <v/>
      </c>
      <c r="S1097" s="92"/>
      <c r="T1097" s="111" t="s">
        <v>47</v>
      </c>
      <c r="U1097" s="117">
        <f t="shared" si="288"/>
        <v>0</v>
      </c>
      <c r="V1097" s="113"/>
      <c r="W1097" s="117">
        <f t="shared" si="289"/>
        <v>0</v>
      </c>
      <c r="X1097" s="113"/>
      <c r="Y1097" s="117">
        <f t="shared" si="290"/>
        <v>0</v>
      </c>
    </row>
    <row r="1098" spans="1:29" ht="20.100000000000001" customHeight="1" x14ac:dyDescent="0.2">
      <c r="A1098" s="98"/>
      <c r="B1098" s="124" t="s">
        <v>54</v>
      </c>
      <c r="C1098" s="130">
        <f>IF($J$1="January",P1092,IF($J$1="February",P1093,IF($J$1="March",P1094,IF($J$1="April",P1095,IF($J$1="May",P1096,IF($J$1="June",P1097,IF($J$1="July",P1098,IF($J$1="August",P1099,IF($J$1="August",P1099,IF($J$1="September",P1100,IF($J$1="October",P1101,IF($J$1="November",P1102,IF($J$1="December",P1103)))))))))))))</f>
        <v>0</v>
      </c>
      <c r="D1098" s="85"/>
      <c r="E1098" s="85"/>
      <c r="F1098" s="124" t="s">
        <v>71</v>
      </c>
      <c r="G1098" s="125">
        <f>IF($J$1="January",W1092,IF($J$1="February",W1093,IF($J$1="March",W1094,IF($J$1="April",W1095,IF($J$1="May",W1096,IF($J$1="June",W1097,IF($J$1="July",W1098,IF($J$1="August",W1099,IF($J$1="August",W1099,IF($J$1="September",W1100,IF($J$1="October",W1101,IF($J$1="November",W1102,IF($J$1="December",W1103)))))))))))))</f>
        <v>2000</v>
      </c>
      <c r="H1098" s="122"/>
      <c r="I1098" s="532" t="s">
        <v>72</v>
      </c>
      <c r="J1098" s="502"/>
      <c r="K1098" s="125">
        <f>K1096+K1097</f>
        <v>31941.964285714286</v>
      </c>
      <c r="L1098" s="131"/>
      <c r="M1098" s="93"/>
      <c r="N1098" s="110"/>
      <c r="O1098" s="111" t="s">
        <v>73</v>
      </c>
      <c r="P1098" s="111"/>
      <c r="Q1098" s="111"/>
      <c r="R1098" s="111" t="str">
        <f t="shared" si="287"/>
        <v/>
      </c>
      <c r="S1098" s="92"/>
      <c r="T1098" s="111" t="s">
        <v>73</v>
      </c>
      <c r="U1098" s="117">
        <f t="shared" si="288"/>
        <v>0</v>
      </c>
      <c r="V1098" s="113"/>
      <c r="W1098" s="117">
        <f t="shared" si="289"/>
        <v>0</v>
      </c>
      <c r="X1098" s="113"/>
      <c r="Y1098" s="117">
        <f t="shared" si="290"/>
        <v>0</v>
      </c>
    </row>
    <row r="1099" spans="1:29" ht="20.100000000000001" customHeight="1" x14ac:dyDescent="0.2">
      <c r="A1099" s="98"/>
      <c r="B1099" s="124" t="s">
        <v>55</v>
      </c>
      <c r="C1099" s="130">
        <f>IF($J$1="January",Q1092,IF($J$1="February",Q1093,IF($J$1="March",Q1094,IF($J$1="April",Q1095,IF($J$1="May",Q1096,IF($J$1="June",Q1097,IF($J$1="July",Q1098,IF($J$1="August",Q1099,IF($J$1="August",Q1099,IF($J$1="September",Q1100,IF($J$1="October",Q1101,IF($J$1="November",Q1102,IF($J$1="December",Q1103)))))))))))))</f>
        <v>0</v>
      </c>
      <c r="D1099" s="85"/>
      <c r="E1099" s="85"/>
      <c r="F1099" s="124" t="s">
        <v>11</v>
      </c>
      <c r="G1099" s="125">
        <f>IF($J$1="January",X1092,IF($J$1="February",X1093,IF($J$1="March",X1094,IF($J$1="April",X1095,IF($J$1="May",X1096,IF($J$1="June",X1097,IF($J$1="July",X1098,IF($J$1="August",X1099,IF($J$1="August",X1099,IF($J$1="September",X1100,IF($J$1="October",X1101,IF($J$1="November",X1102,IF($J$1="December",X1103)))))))))))))</f>
        <v>2000</v>
      </c>
      <c r="H1099" s="122"/>
      <c r="I1099" s="532" t="s">
        <v>74</v>
      </c>
      <c r="J1099" s="502"/>
      <c r="K1099" s="125">
        <f>G1099</f>
        <v>2000</v>
      </c>
      <c r="L1099" s="131"/>
      <c r="M1099" s="93"/>
      <c r="N1099" s="110"/>
      <c r="O1099" s="111" t="s">
        <v>75</v>
      </c>
      <c r="P1099" s="111"/>
      <c r="Q1099" s="111"/>
      <c r="R1099" s="111" t="str">
        <f t="shared" si="287"/>
        <v/>
      </c>
      <c r="S1099" s="92"/>
      <c r="T1099" s="111" t="s">
        <v>75</v>
      </c>
      <c r="U1099" s="117">
        <f t="shared" si="288"/>
        <v>0</v>
      </c>
      <c r="V1099" s="113"/>
      <c r="W1099" s="117">
        <f t="shared" si="289"/>
        <v>0</v>
      </c>
      <c r="X1099" s="113"/>
      <c r="Y1099" s="117">
        <f t="shared" si="290"/>
        <v>0</v>
      </c>
    </row>
    <row r="1100" spans="1:29" ht="18.75" customHeight="1" x14ac:dyDescent="0.2">
      <c r="A1100" s="406"/>
      <c r="B1100" s="427" t="s">
        <v>76</v>
      </c>
      <c r="C1100" s="425" t="str">
        <f>IF($J$1="January",R1092,IF($J$1="February",R1093,IF($J$1="March",R1094,IF($J$1="April",R1095,IF($J$1="May",R1096,IF($J$1="June",R1097,IF($J$1="July",R1098,IF($J$1="August",R1099,IF($J$1="August",R1099,IF($J$1="September",R1100,IF($J$1="October",R1101,IF($J$1="November",R1102,IF($J$1="December",R1103)))))))))))))</f>
        <v/>
      </c>
      <c r="D1100" s="354"/>
      <c r="E1100" s="354"/>
      <c r="F1100" s="427" t="s">
        <v>58</v>
      </c>
      <c r="G1100" s="428">
        <f>IF($J$1="January",Y1092,IF($J$1="February",Y1093,IF($J$1="March",Y1094,IF($J$1="April",Y1095,IF($J$1="May",Y1096,IF($J$1="June",Y1097,IF($J$1="July",Y1098,IF($J$1="August",Y1099,IF($J$1="August",Y1099,IF($J$1="September",Y1100,IF($J$1="October",Y1101,IF($J$1="November",Y1102,IF($J$1="December",Y1103)))))))))))))</f>
        <v>0</v>
      </c>
      <c r="H1100" s="354"/>
      <c r="I1100" s="533" t="s">
        <v>13</v>
      </c>
      <c r="J1100" s="534"/>
      <c r="K1100" s="431">
        <f>K1098-K1099</f>
        <v>29941.964285714286</v>
      </c>
      <c r="L1100" s="413"/>
      <c r="M1100" s="93"/>
      <c r="N1100" s="110"/>
      <c r="O1100" s="111" t="s">
        <v>78</v>
      </c>
      <c r="P1100" s="111"/>
      <c r="Q1100" s="111"/>
      <c r="R1100" s="111" t="str">
        <f t="shared" si="287"/>
        <v/>
      </c>
      <c r="S1100" s="92"/>
      <c r="T1100" s="111" t="s">
        <v>78</v>
      </c>
      <c r="U1100" s="117">
        <f>Y1099</f>
        <v>0</v>
      </c>
      <c r="V1100" s="113"/>
      <c r="W1100" s="117">
        <f t="shared" si="289"/>
        <v>0</v>
      </c>
      <c r="X1100" s="113"/>
      <c r="Y1100" s="117">
        <f t="shared" si="290"/>
        <v>0</v>
      </c>
      <c r="Z1100" s="118"/>
      <c r="AA1100" s="93"/>
      <c r="AB1100" s="93"/>
      <c r="AC1100" s="93"/>
    </row>
    <row r="1101" spans="1:29" ht="20.100000000000001" customHeight="1" x14ac:dyDescent="0.2">
      <c r="A1101" s="98"/>
      <c r="B1101" s="85"/>
      <c r="C1101" s="85"/>
      <c r="D1101" s="85"/>
      <c r="E1101" s="85"/>
      <c r="F1101" s="85"/>
      <c r="G1101" s="85"/>
      <c r="H1101" s="85"/>
      <c r="I1101" s="551"/>
      <c r="J1101" s="552"/>
      <c r="K1101" s="87"/>
      <c r="L1101" s="121"/>
      <c r="N1101" s="110"/>
      <c r="O1101" s="111" t="s">
        <v>79</v>
      </c>
      <c r="P1101" s="111"/>
      <c r="Q1101" s="111"/>
      <c r="R1101" s="111" t="str">
        <f t="shared" si="287"/>
        <v/>
      </c>
      <c r="S1101" s="92"/>
      <c r="T1101" s="111" t="s">
        <v>79</v>
      </c>
      <c r="U1101" s="117">
        <f>Y1100</f>
        <v>0</v>
      </c>
      <c r="V1101" s="113"/>
      <c r="W1101" s="117">
        <f t="shared" si="289"/>
        <v>0</v>
      </c>
      <c r="X1101" s="113"/>
      <c r="Y1101" s="117">
        <f t="shared" si="290"/>
        <v>0</v>
      </c>
    </row>
    <row r="1102" spans="1:29" ht="20.100000000000001" customHeight="1" x14ac:dyDescent="0.3">
      <c r="A1102" s="98"/>
      <c r="B1102" s="83"/>
      <c r="C1102" s="83"/>
      <c r="D1102" s="83"/>
      <c r="E1102" s="83"/>
      <c r="F1102" s="83"/>
      <c r="G1102" s="83"/>
      <c r="H1102" s="83"/>
      <c r="I1102" s="551"/>
      <c r="J1102" s="552"/>
      <c r="K1102" s="87"/>
      <c r="L1102" s="121"/>
      <c r="N1102" s="110"/>
      <c r="O1102" s="111" t="s">
        <v>80</v>
      </c>
      <c r="P1102" s="111"/>
      <c r="Q1102" s="111"/>
      <c r="R1102" s="111">
        <v>0</v>
      </c>
      <c r="S1102" s="92"/>
      <c r="T1102" s="111" t="s">
        <v>80</v>
      </c>
      <c r="U1102" s="117">
        <f>Y1101</f>
        <v>0</v>
      </c>
      <c r="V1102" s="113"/>
      <c r="W1102" s="117">
        <f t="shared" si="289"/>
        <v>0</v>
      </c>
      <c r="X1102" s="113"/>
      <c r="Y1102" s="117">
        <f t="shared" si="290"/>
        <v>0</v>
      </c>
    </row>
    <row r="1103" spans="1:29" ht="20.100000000000001" customHeight="1" thickBot="1" x14ac:dyDescent="0.35">
      <c r="A1103" s="132"/>
      <c r="B1103" s="133"/>
      <c r="C1103" s="133"/>
      <c r="D1103" s="133"/>
      <c r="E1103" s="133"/>
      <c r="F1103" s="133"/>
      <c r="G1103" s="133"/>
      <c r="H1103" s="133"/>
      <c r="I1103" s="133"/>
      <c r="J1103" s="133"/>
      <c r="K1103" s="133"/>
      <c r="L1103" s="134"/>
      <c r="N1103" s="110"/>
      <c r="O1103" s="111" t="s">
        <v>81</v>
      </c>
      <c r="P1103" s="111"/>
      <c r="Q1103" s="111"/>
      <c r="R1103" s="111">
        <v>0</v>
      </c>
      <c r="S1103" s="92"/>
      <c r="T1103" s="111" t="s">
        <v>81</v>
      </c>
      <c r="U1103" s="117">
        <f>Y1102</f>
        <v>0</v>
      </c>
      <c r="V1103" s="113"/>
      <c r="W1103" s="117">
        <f t="shared" si="289"/>
        <v>0</v>
      </c>
      <c r="X1103" s="113"/>
      <c r="Y1103" s="117">
        <f t="shared" si="290"/>
        <v>0</v>
      </c>
    </row>
    <row r="1104" spans="1:29" ht="20.100000000000001" customHeight="1" thickBot="1" x14ac:dyDescent="0.3">
      <c r="M1104" s="86"/>
      <c r="N1104" s="110"/>
      <c r="O1104" s="86"/>
      <c r="P1104" s="86"/>
      <c r="Q1104" s="86"/>
      <c r="R1104" s="86"/>
      <c r="S1104" s="86"/>
      <c r="T1104" s="86"/>
      <c r="U1104" s="86"/>
      <c r="V1104" s="86"/>
      <c r="W1104" s="86"/>
      <c r="X1104" s="86"/>
      <c r="Y1104" s="86"/>
      <c r="Z1104" s="86"/>
      <c r="AA1104" s="86"/>
      <c r="AB1104" s="86"/>
      <c r="AC1104" s="86"/>
    </row>
    <row r="1105" spans="1:29" ht="20.100000000000001" customHeight="1" thickBot="1" x14ac:dyDescent="0.55000000000000004">
      <c r="A1105" s="537" t="s">
        <v>50</v>
      </c>
      <c r="B1105" s="538"/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9"/>
      <c r="M1105" s="94"/>
      <c r="N1105" s="95"/>
      <c r="O1105" s="546" t="s">
        <v>51</v>
      </c>
      <c r="P1105" s="547"/>
      <c r="Q1105" s="547"/>
      <c r="R1105" s="548"/>
      <c r="S1105" s="96"/>
      <c r="T1105" s="546" t="s">
        <v>52</v>
      </c>
      <c r="U1105" s="547"/>
      <c r="V1105" s="547"/>
      <c r="W1105" s="547"/>
      <c r="X1105" s="547"/>
      <c r="Y1105" s="548"/>
      <c r="Z1105" s="97"/>
      <c r="AA1105" s="86"/>
      <c r="AB1105" s="86"/>
      <c r="AC1105" s="86"/>
    </row>
    <row r="1106" spans="1:29" ht="20.100000000000001" customHeight="1" thickBot="1" x14ac:dyDescent="0.3">
      <c r="A1106" s="437"/>
      <c r="B1106" s="438"/>
      <c r="C1106" s="540" t="s">
        <v>240</v>
      </c>
      <c r="D1106" s="549"/>
      <c r="E1106" s="549"/>
      <c r="F1106" s="549"/>
      <c r="G1106" s="438" t="str">
        <f>$J$1</f>
        <v>February</v>
      </c>
      <c r="H1106" s="542">
        <f>$K$1</f>
        <v>2024</v>
      </c>
      <c r="I1106" s="549"/>
      <c r="J1106" s="438"/>
      <c r="K1106" s="439"/>
      <c r="L1106" s="440"/>
      <c r="M1106" s="102"/>
      <c r="N1106" s="103"/>
      <c r="O1106" s="104" t="s">
        <v>53</v>
      </c>
      <c r="P1106" s="104" t="s">
        <v>54</v>
      </c>
      <c r="Q1106" s="104" t="s">
        <v>55</v>
      </c>
      <c r="R1106" s="104" t="s">
        <v>56</v>
      </c>
      <c r="S1106" s="105"/>
      <c r="T1106" s="104" t="s">
        <v>53</v>
      </c>
      <c r="U1106" s="104" t="s">
        <v>57</v>
      </c>
      <c r="V1106" s="104" t="s">
        <v>9</v>
      </c>
      <c r="W1106" s="104" t="s">
        <v>10</v>
      </c>
      <c r="X1106" s="104" t="s">
        <v>11</v>
      </c>
      <c r="Y1106" s="104" t="s">
        <v>58</v>
      </c>
      <c r="Z1106" s="106"/>
      <c r="AA1106" s="86"/>
      <c r="AB1106" s="86"/>
      <c r="AC1106" s="86"/>
    </row>
    <row r="1107" spans="1:29" ht="20.100000000000001" customHeight="1" x14ac:dyDescent="0.25">
      <c r="A1107" s="406"/>
      <c r="B1107" s="354"/>
      <c r="C1107" s="354"/>
      <c r="D1107" s="407"/>
      <c r="E1107" s="407"/>
      <c r="F1107" s="407"/>
      <c r="G1107" s="407"/>
      <c r="H1107" s="407"/>
      <c r="I1107" s="354"/>
      <c r="J1107" s="408" t="s">
        <v>59</v>
      </c>
      <c r="K1107" s="409"/>
      <c r="L1107" s="410"/>
      <c r="M1107" s="93"/>
      <c r="N1107" s="110"/>
      <c r="O1107" s="111" t="s">
        <v>60</v>
      </c>
      <c r="P1107" s="111"/>
      <c r="Q1107" s="111"/>
      <c r="R1107" s="111"/>
      <c r="S1107" s="112"/>
      <c r="T1107" s="111" t="s">
        <v>60</v>
      </c>
      <c r="U1107" s="113"/>
      <c r="V1107" s="113"/>
      <c r="W1107" s="113">
        <f>V1107+U1107</f>
        <v>0</v>
      </c>
      <c r="X1107" s="113"/>
      <c r="Y1107" s="113">
        <f>W1107-X1107</f>
        <v>0</v>
      </c>
      <c r="Z1107" s="106"/>
      <c r="AA1107" s="86"/>
      <c r="AB1107" s="86"/>
      <c r="AC1107" s="86"/>
    </row>
    <row r="1108" spans="1:29" ht="20.100000000000001" customHeight="1" thickBot="1" x14ac:dyDescent="0.3">
      <c r="A1108" s="406"/>
      <c r="B1108" s="354" t="s">
        <v>61</v>
      </c>
      <c r="C1108" s="411" t="s">
        <v>282</v>
      </c>
      <c r="D1108" s="354"/>
      <c r="E1108" s="354"/>
      <c r="F1108" s="354"/>
      <c r="G1108" s="354"/>
      <c r="H1108" s="412"/>
      <c r="I1108" s="407"/>
      <c r="J1108" s="354"/>
      <c r="K1108" s="354"/>
      <c r="L1108" s="413"/>
      <c r="M1108" s="94"/>
      <c r="N1108" s="116"/>
      <c r="O1108" s="111" t="s">
        <v>62</v>
      </c>
      <c r="P1108" s="111"/>
      <c r="Q1108" s="111"/>
      <c r="R1108" s="111" t="str">
        <f t="shared" ref="R1108:R1109" si="291">IF(Q1108="","",R1107-Q1108)</f>
        <v/>
      </c>
      <c r="S1108" s="92"/>
      <c r="T1108" s="111" t="s">
        <v>62</v>
      </c>
      <c r="U1108" s="117">
        <f>Y1107</f>
        <v>0</v>
      </c>
      <c r="V1108" s="113">
        <v>5000</v>
      </c>
      <c r="W1108" s="117">
        <f t="shared" ref="W1108:W1118" si="292">IF(U1108="","",U1108+V1108)</f>
        <v>5000</v>
      </c>
      <c r="X1108" s="113">
        <v>5000</v>
      </c>
      <c r="Y1108" s="117">
        <f t="shared" ref="Y1108:Y1118" si="293">IF(W1108="","",W1108-X1108)</f>
        <v>0</v>
      </c>
      <c r="Z1108" s="118"/>
      <c r="AA1108" s="86"/>
      <c r="AB1108" s="86"/>
      <c r="AC1108" s="86"/>
    </row>
    <row r="1109" spans="1:29" ht="20.100000000000001" customHeight="1" thickBot="1" x14ac:dyDescent="0.3">
      <c r="A1109" s="406"/>
      <c r="B1109" s="414" t="s">
        <v>63</v>
      </c>
      <c r="C1109" s="446"/>
      <c r="D1109" s="354"/>
      <c r="E1109" s="354"/>
      <c r="F1109" s="543" t="s">
        <v>52</v>
      </c>
      <c r="G1109" s="544"/>
      <c r="H1109" s="354"/>
      <c r="I1109" s="543" t="s">
        <v>64</v>
      </c>
      <c r="J1109" s="545"/>
      <c r="K1109" s="544"/>
      <c r="L1109" s="416"/>
      <c r="M1109" s="93"/>
      <c r="N1109" s="110"/>
      <c r="O1109" s="111" t="s">
        <v>65</v>
      </c>
      <c r="P1109" s="111"/>
      <c r="Q1109" s="111"/>
      <c r="R1109" s="111" t="str">
        <f t="shared" si="291"/>
        <v/>
      </c>
      <c r="S1109" s="92"/>
      <c r="T1109" s="111" t="s">
        <v>65</v>
      </c>
      <c r="U1109" s="117">
        <f t="shared" ref="U1109:U1110" si="294">IF($J$1="April",Y1108,Y1108)</f>
        <v>0</v>
      </c>
      <c r="V1109" s="113"/>
      <c r="W1109" s="117">
        <f t="shared" si="292"/>
        <v>0</v>
      </c>
      <c r="X1109" s="113"/>
      <c r="Y1109" s="117">
        <f t="shared" si="293"/>
        <v>0</v>
      </c>
      <c r="Z1109" s="118"/>
      <c r="AA1109" s="86"/>
      <c r="AB1109" s="86"/>
      <c r="AC1109" s="86"/>
    </row>
    <row r="1110" spans="1:29" ht="20.100000000000001" customHeight="1" x14ac:dyDescent="0.25">
      <c r="A1110" s="406"/>
      <c r="B1110" s="354"/>
      <c r="C1110" s="354"/>
      <c r="D1110" s="354"/>
      <c r="E1110" s="354"/>
      <c r="F1110" s="354"/>
      <c r="G1110" s="354"/>
      <c r="H1110" s="417"/>
      <c r="I1110" s="354"/>
      <c r="J1110" s="354"/>
      <c r="K1110" s="354"/>
      <c r="L1110" s="418"/>
      <c r="M1110" s="93"/>
      <c r="N1110" s="110"/>
      <c r="O1110" s="111" t="s">
        <v>66</v>
      </c>
      <c r="P1110" s="111"/>
      <c r="Q1110" s="111"/>
      <c r="R1110" s="111">
        <v>0</v>
      </c>
      <c r="S1110" s="92"/>
      <c r="T1110" s="111" t="s">
        <v>66</v>
      </c>
      <c r="U1110" s="117">
        <f t="shared" si="294"/>
        <v>0</v>
      </c>
      <c r="V1110" s="113"/>
      <c r="W1110" s="117">
        <f t="shared" si="292"/>
        <v>0</v>
      </c>
      <c r="X1110" s="113"/>
      <c r="Y1110" s="117">
        <f t="shared" si="293"/>
        <v>0</v>
      </c>
      <c r="Z1110" s="118"/>
      <c r="AA1110" s="86"/>
      <c r="AB1110" s="86"/>
      <c r="AC1110" s="86"/>
    </row>
    <row r="1111" spans="1:29" ht="20.100000000000001" customHeight="1" x14ac:dyDescent="0.25">
      <c r="A1111" s="406"/>
      <c r="B1111" s="553" t="s">
        <v>51</v>
      </c>
      <c r="C1111" s="502"/>
      <c r="D1111" s="354"/>
      <c r="E1111" s="354"/>
      <c r="F1111" s="124" t="s">
        <v>67</v>
      </c>
      <c r="G1111" s="125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>0</v>
      </c>
      <c r="H1111" s="417"/>
      <c r="I1111" s="420"/>
      <c r="J1111" s="127" t="s">
        <v>68</v>
      </c>
      <c r="K1111" s="128">
        <f>K1107/$K$2*I1111</f>
        <v>0</v>
      </c>
      <c r="L1111" s="419"/>
      <c r="M1111" s="93"/>
      <c r="N1111" s="110"/>
      <c r="O1111" s="111" t="s">
        <v>69</v>
      </c>
      <c r="P1111" s="111"/>
      <c r="Q1111" s="111"/>
      <c r="R1111" s="111">
        <v>0</v>
      </c>
      <c r="S1111" s="92"/>
      <c r="T1111" s="111" t="s">
        <v>69</v>
      </c>
      <c r="U1111" s="117">
        <f t="shared" ref="U1111:U1112" si="295">IF($J$1="May",Y1110,Y1110)</f>
        <v>0</v>
      </c>
      <c r="V1111" s="113"/>
      <c r="W1111" s="117">
        <f t="shared" si="292"/>
        <v>0</v>
      </c>
      <c r="X1111" s="113"/>
      <c r="Y1111" s="117">
        <f t="shared" si="293"/>
        <v>0</v>
      </c>
      <c r="Z1111" s="118"/>
      <c r="AA1111" s="86"/>
      <c r="AB1111" s="86"/>
      <c r="AC1111" s="86"/>
    </row>
    <row r="1112" spans="1:29" ht="20.100000000000001" customHeight="1" x14ac:dyDescent="0.25">
      <c r="A1112" s="406"/>
      <c r="B1112" s="130"/>
      <c r="C1112" s="130"/>
      <c r="D1112" s="354"/>
      <c r="E1112" s="354"/>
      <c r="F1112" s="124" t="s">
        <v>9</v>
      </c>
      <c r="G1112" s="125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5000</v>
      </c>
      <c r="H1112" s="417"/>
      <c r="I1112" s="447"/>
      <c r="J1112" s="127" t="s">
        <v>70</v>
      </c>
      <c r="K1112" s="125">
        <f>K1107/$K$2/8*I1112</f>
        <v>0</v>
      </c>
      <c r="L1112" s="421"/>
      <c r="M1112" s="93"/>
      <c r="N1112" s="110"/>
      <c r="O1112" s="111" t="s">
        <v>47</v>
      </c>
      <c r="P1112" s="111"/>
      <c r="Q1112" s="111"/>
      <c r="R1112" s="111">
        <v>0</v>
      </c>
      <c r="S1112" s="92"/>
      <c r="T1112" s="111" t="s">
        <v>47</v>
      </c>
      <c r="U1112" s="117">
        <f t="shared" si="295"/>
        <v>0</v>
      </c>
      <c r="V1112" s="113"/>
      <c r="W1112" s="117"/>
      <c r="X1112" s="113"/>
      <c r="Y1112" s="117" t="str">
        <f t="shared" si="293"/>
        <v/>
      </c>
      <c r="Z1112" s="118"/>
      <c r="AA1112" s="86"/>
      <c r="AB1112" s="86"/>
      <c r="AC1112" s="86"/>
    </row>
    <row r="1113" spans="1:29" ht="20.100000000000001" customHeight="1" x14ac:dyDescent="0.25">
      <c r="A1113" s="406"/>
      <c r="B1113" s="124" t="s">
        <v>54</v>
      </c>
      <c r="C1113" s="130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0</v>
      </c>
      <c r="D1113" s="354"/>
      <c r="E1113" s="354"/>
      <c r="F1113" s="124" t="s">
        <v>71</v>
      </c>
      <c r="G1113" s="125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>5000</v>
      </c>
      <c r="H1113" s="417"/>
      <c r="I1113" s="554" t="s">
        <v>72</v>
      </c>
      <c r="J1113" s="502"/>
      <c r="K1113" s="125">
        <f>K1111+K1112</f>
        <v>0</v>
      </c>
      <c r="L1113" s="421"/>
      <c r="M1113" s="93"/>
      <c r="N1113" s="110"/>
      <c r="O1113" s="111" t="s">
        <v>73</v>
      </c>
      <c r="P1113" s="111"/>
      <c r="Q1113" s="111"/>
      <c r="R1113" s="111">
        <v>0</v>
      </c>
      <c r="S1113" s="92"/>
      <c r="T1113" s="111" t="s">
        <v>73</v>
      </c>
      <c r="U1113" s="117" t="str">
        <f>Y1112</f>
        <v/>
      </c>
      <c r="V1113" s="113"/>
      <c r="W1113" s="117" t="str">
        <f t="shared" ref="W1113:W1114" si="296">IF(U1113="","",U1113+V1113)</f>
        <v/>
      </c>
      <c r="X1113" s="113"/>
      <c r="Y1113" s="117" t="str">
        <f t="shared" si="293"/>
        <v/>
      </c>
      <c r="Z1113" s="118"/>
      <c r="AA1113" s="86"/>
      <c r="AB1113" s="86"/>
      <c r="AC1113" s="86"/>
    </row>
    <row r="1114" spans="1:29" ht="20.100000000000001" customHeight="1" x14ac:dyDescent="0.25">
      <c r="A1114" s="406"/>
      <c r="B1114" s="124" t="s">
        <v>55</v>
      </c>
      <c r="C1114" s="130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0</v>
      </c>
      <c r="D1114" s="354"/>
      <c r="E1114" s="354"/>
      <c r="F1114" s="124" t="s">
        <v>11</v>
      </c>
      <c r="G1114" s="125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5000</v>
      </c>
      <c r="H1114" s="417"/>
      <c r="I1114" s="554" t="s">
        <v>74</v>
      </c>
      <c r="J1114" s="502"/>
      <c r="K1114" s="125">
        <f>G1114</f>
        <v>5000</v>
      </c>
      <c r="L1114" s="421"/>
      <c r="M1114" s="93"/>
      <c r="N1114" s="110"/>
      <c r="O1114" s="111" t="s">
        <v>75</v>
      </c>
      <c r="P1114" s="111"/>
      <c r="Q1114" s="111"/>
      <c r="R1114" s="111">
        <v>0</v>
      </c>
      <c r="S1114" s="92"/>
      <c r="T1114" s="111" t="s">
        <v>75</v>
      </c>
      <c r="U1114" s="117" t="str">
        <f t="shared" ref="U1114:U1115" si="297">IF($J$1="September",Y1113,"")</f>
        <v/>
      </c>
      <c r="V1114" s="113"/>
      <c r="W1114" s="117" t="str">
        <f t="shared" si="296"/>
        <v/>
      </c>
      <c r="X1114" s="113"/>
      <c r="Y1114" s="117" t="str">
        <f t="shared" si="293"/>
        <v/>
      </c>
      <c r="Z1114" s="118"/>
      <c r="AA1114" s="86"/>
      <c r="AB1114" s="86"/>
      <c r="AC1114" s="86"/>
    </row>
    <row r="1115" spans="1:29" ht="18.75" customHeight="1" x14ac:dyDescent="0.2">
      <c r="A1115" s="406"/>
      <c r="B1115" s="427" t="s">
        <v>76</v>
      </c>
      <c r="C1115" s="425" t="str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/>
      </c>
      <c r="D1115" s="354"/>
      <c r="E1115" s="354"/>
      <c r="F1115" s="427" t="s">
        <v>58</v>
      </c>
      <c r="G1115" s="428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>0</v>
      </c>
      <c r="H1115" s="354"/>
      <c r="I1115" s="533" t="s">
        <v>13</v>
      </c>
      <c r="J1115" s="534"/>
      <c r="K1115" s="431">
        <f>K1113-K1114</f>
        <v>-5000</v>
      </c>
      <c r="L1115" s="413"/>
      <c r="M1115" s="93"/>
      <c r="N1115" s="110"/>
      <c r="O1115" s="111" t="s">
        <v>78</v>
      </c>
      <c r="P1115" s="111"/>
      <c r="Q1115" s="111"/>
      <c r="R1115" s="111">
        <v>0</v>
      </c>
      <c r="S1115" s="92"/>
      <c r="T1115" s="111" t="s">
        <v>78</v>
      </c>
      <c r="U1115" s="117" t="str">
        <f t="shared" si="297"/>
        <v/>
      </c>
      <c r="V1115" s="113"/>
      <c r="W1115" s="117">
        <f>V1115</f>
        <v>0</v>
      </c>
      <c r="X1115" s="113"/>
      <c r="Y1115" s="117">
        <f t="shared" si="293"/>
        <v>0</v>
      </c>
      <c r="Z1115" s="118"/>
      <c r="AA1115" s="93"/>
      <c r="AB1115" s="93"/>
      <c r="AC1115" s="93"/>
    </row>
    <row r="1116" spans="1:29" ht="20.100000000000001" customHeight="1" x14ac:dyDescent="0.25">
      <c r="A1116" s="406"/>
      <c r="B1116" s="354"/>
      <c r="C1116" s="354"/>
      <c r="D1116" s="354"/>
      <c r="E1116" s="354"/>
      <c r="F1116" s="354"/>
      <c r="G1116" s="354"/>
      <c r="H1116" s="354"/>
      <c r="I1116" s="535"/>
      <c r="J1116" s="536"/>
      <c r="K1116" s="409"/>
      <c r="L1116" s="416"/>
      <c r="M1116" s="93"/>
      <c r="N1116" s="110"/>
      <c r="O1116" s="111" t="s">
        <v>79</v>
      </c>
      <c r="P1116" s="111"/>
      <c r="Q1116" s="111"/>
      <c r="R1116" s="111">
        <v>0</v>
      </c>
      <c r="S1116" s="92"/>
      <c r="T1116" s="111" t="s">
        <v>79</v>
      </c>
      <c r="U1116" s="117">
        <f>Y1115</f>
        <v>0</v>
      </c>
      <c r="V1116" s="113"/>
      <c r="W1116" s="117">
        <f t="shared" si="292"/>
        <v>0</v>
      </c>
      <c r="X1116" s="113"/>
      <c r="Y1116" s="117">
        <f t="shared" si="293"/>
        <v>0</v>
      </c>
      <c r="Z1116" s="118"/>
      <c r="AA1116" s="86"/>
      <c r="AB1116" s="86"/>
      <c r="AC1116" s="86"/>
    </row>
    <row r="1117" spans="1:29" ht="20.100000000000001" customHeight="1" x14ac:dyDescent="0.3">
      <c r="A1117" s="406"/>
      <c r="B1117" s="445"/>
      <c r="C1117" s="445"/>
      <c r="D1117" s="445"/>
      <c r="E1117" s="445"/>
      <c r="F1117" s="445"/>
      <c r="G1117" s="445"/>
      <c r="H1117" s="445"/>
      <c r="I1117" s="535"/>
      <c r="J1117" s="536"/>
      <c r="K1117" s="409"/>
      <c r="L1117" s="416"/>
      <c r="M1117" s="93"/>
      <c r="N1117" s="110"/>
      <c r="O1117" s="111" t="s">
        <v>80</v>
      </c>
      <c r="P1117" s="111"/>
      <c r="Q1117" s="111"/>
      <c r="R1117" s="111">
        <v>0</v>
      </c>
      <c r="S1117" s="92"/>
      <c r="T1117" s="111" t="s">
        <v>80</v>
      </c>
      <c r="U1117" s="117">
        <f>Y1116</f>
        <v>0</v>
      </c>
      <c r="V1117" s="113"/>
      <c r="W1117" s="117">
        <f t="shared" si="292"/>
        <v>0</v>
      </c>
      <c r="X1117" s="113"/>
      <c r="Y1117" s="117">
        <f t="shared" si="293"/>
        <v>0</v>
      </c>
      <c r="Z1117" s="118"/>
      <c r="AA1117" s="86"/>
      <c r="AB1117" s="86"/>
      <c r="AC1117" s="86"/>
    </row>
    <row r="1118" spans="1:29" ht="20.100000000000001" customHeight="1" thickBot="1" x14ac:dyDescent="0.35">
      <c r="A1118" s="422"/>
      <c r="B1118" s="448"/>
      <c r="C1118" s="448"/>
      <c r="D1118" s="448"/>
      <c r="E1118" s="448"/>
      <c r="F1118" s="448"/>
      <c r="G1118" s="448"/>
      <c r="H1118" s="448"/>
      <c r="I1118" s="448"/>
      <c r="J1118" s="448"/>
      <c r="K1118" s="448"/>
      <c r="L1118" s="424"/>
      <c r="M1118" s="93"/>
      <c r="N1118" s="110"/>
      <c r="O1118" s="111" t="s">
        <v>81</v>
      </c>
      <c r="P1118" s="111"/>
      <c r="Q1118" s="111"/>
      <c r="R1118" s="111">
        <v>0</v>
      </c>
      <c r="S1118" s="92"/>
      <c r="T1118" s="111" t="s">
        <v>81</v>
      </c>
      <c r="U1118" s="117"/>
      <c r="V1118" s="113"/>
      <c r="W1118" s="117" t="str">
        <f t="shared" si="292"/>
        <v/>
      </c>
      <c r="X1118" s="113"/>
      <c r="Y1118" s="117" t="str">
        <f t="shared" si="293"/>
        <v/>
      </c>
      <c r="Z1118" s="118"/>
      <c r="AA1118" s="86"/>
      <c r="AB1118" s="86"/>
      <c r="AC1118" s="86"/>
    </row>
    <row r="1119" spans="1:29" ht="20.100000000000001" customHeight="1" thickBot="1" x14ac:dyDescent="0.25">
      <c r="A1119" s="354"/>
      <c r="B1119" s="354"/>
      <c r="C1119" s="354"/>
      <c r="D1119" s="354"/>
      <c r="E1119" s="354"/>
      <c r="F1119" s="354"/>
      <c r="G1119" s="354"/>
      <c r="H1119" s="354"/>
      <c r="I1119" s="354"/>
      <c r="J1119" s="354"/>
      <c r="K1119" s="354"/>
      <c r="L1119" s="354"/>
      <c r="M1119" s="136"/>
      <c r="N1119" s="137"/>
      <c r="O1119" s="137"/>
      <c r="P1119" s="137"/>
      <c r="Q1119" s="137"/>
      <c r="R1119" s="137"/>
      <c r="S1119" s="137"/>
      <c r="T1119" s="137"/>
      <c r="U1119" s="137"/>
      <c r="V1119" s="137"/>
      <c r="W1119" s="137"/>
      <c r="X1119" s="137"/>
      <c r="Y1119" s="137"/>
      <c r="Z1119" s="137"/>
      <c r="AA1119" s="136"/>
      <c r="AB1119" s="136"/>
      <c r="AC1119" s="136"/>
    </row>
    <row r="1120" spans="1:29" ht="20.100000000000001" customHeight="1" thickBot="1" x14ac:dyDescent="0.55000000000000004">
      <c r="A1120" s="537" t="s">
        <v>50</v>
      </c>
      <c r="B1120" s="538"/>
      <c r="C1120" s="538"/>
      <c r="D1120" s="538"/>
      <c r="E1120" s="538"/>
      <c r="F1120" s="538"/>
      <c r="G1120" s="538"/>
      <c r="H1120" s="538"/>
      <c r="I1120" s="538"/>
      <c r="J1120" s="538"/>
      <c r="K1120" s="538"/>
      <c r="L1120" s="539"/>
      <c r="M1120" s="94"/>
      <c r="N1120" s="95"/>
      <c r="O1120" s="546" t="s">
        <v>51</v>
      </c>
      <c r="P1120" s="547"/>
      <c r="Q1120" s="547"/>
      <c r="R1120" s="548"/>
      <c r="S1120" s="96"/>
      <c r="T1120" s="546" t="s">
        <v>52</v>
      </c>
      <c r="U1120" s="547"/>
      <c r="V1120" s="547"/>
      <c r="W1120" s="547"/>
      <c r="X1120" s="547"/>
      <c r="Y1120" s="548"/>
      <c r="Z1120" s="92"/>
      <c r="AA1120" s="93"/>
      <c r="AB1120" s="93"/>
      <c r="AC1120" s="93"/>
    </row>
    <row r="1121" spans="1:29" ht="20.100000000000001" customHeight="1" thickBot="1" x14ac:dyDescent="0.25">
      <c r="A1121" s="437"/>
      <c r="B1121" s="438"/>
      <c r="C1121" s="540" t="s">
        <v>240</v>
      </c>
      <c r="D1121" s="549"/>
      <c r="E1121" s="549"/>
      <c r="F1121" s="549"/>
      <c r="G1121" s="438" t="str">
        <f>$J$1</f>
        <v>February</v>
      </c>
      <c r="H1121" s="542">
        <f>$K$1</f>
        <v>2024</v>
      </c>
      <c r="I1121" s="549"/>
      <c r="J1121" s="438"/>
      <c r="K1121" s="439"/>
      <c r="L1121" s="440"/>
      <c r="M1121" s="102"/>
      <c r="N1121" s="103"/>
      <c r="O1121" s="104" t="s">
        <v>53</v>
      </c>
      <c r="P1121" s="104" t="s">
        <v>54</v>
      </c>
      <c r="Q1121" s="104" t="s">
        <v>55</v>
      </c>
      <c r="R1121" s="104" t="s">
        <v>56</v>
      </c>
      <c r="S1121" s="105"/>
      <c r="T1121" s="104" t="s">
        <v>53</v>
      </c>
      <c r="U1121" s="104" t="s">
        <v>57</v>
      </c>
      <c r="V1121" s="104" t="s">
        <v>9</v>
      </c>
      <c r="W1121" s="104" t="s">
        <v>10</v>
      </c>
      <c r="X1121" s="104" t="s">
        <v>11</v>
      </c>
      <c r="Y1121" s="104" t="s">
        <v>58</v>
      </c>
      <c r="Z1121" s="92"/>
      <c r="AA1121" s="93"/>
      <c r="AB1121" s="93"/>
      <c r="AC1121" s="93"/>
    </row>
    <row r="1122" spans="1:29" ht="20.100000000000001" customHeight="1" x14ac:dyDescent="0.2">
      <c r="A1122" s="98"/>
      <c r="B1122" s="85"/>
      <c r="C1122" s="85"/>
      <c r="D1122" s="107"/>
      <c r="E1122" s="107"/>
      <c r="F1122" s="107"/>
      <c r="G1122" s="107"/>
      <c r="H1122" s="107"/>
      <c r="I1122" s="85"/>
      <c r="J1122" s="108" t="s">
        <v>59</v>
      </c>
      <c r="K1122" s="87"/>
      <c r="L1122" s="109"/>
      <c r="M1122" s="93"/>
      <c r="N1122" s="110"/>
      <c r="O1122" s="111" t="s">
        <v>60</v>
      </c>
      <c r="P1122" s="111"/>
      <c r="Q1122" s="111"/>
      <c r="R1122" s="111"/>
      <c r="S1122" s="112"/>
      <c r="T1122" s="111" t="s">
        <v>60</v>
      </c>
      <c r="U1122" s="113"/>
      <c r="V1122" s="113"/>
      <c r="W1122" s="113">
        <f>V1122+U1122</f>
        <v>0</v>
      </c>
      <c r="X1122" s="113"/>
      <c r="Y1122" s="113">
        <f>W1122-X1122</f>
        <v>0</v>
      </c>
      <c r="Z1122" s="92"/>
      <c r="AA1122" s="93"/>
      <c r="AB1122" s="93"/>
      <c r="AC1122" s="93"/>
    </row>
    <row r="1123" spans="1:29" ht="20.100000000000001" customHeight="1" thickBot="1" x14ac:dyDescent="0.25">
      <c r="A1123" s="98"/>
      <c r="B1123" s="85" t="s">
        <v>61</v>
      </c>
      <c r="C1123" s="84"/>
      <c r="D1123" s="85"/>
      <c r="E1123" s="85"/>
      <c r="F1123" s="85"/>
      <c r="G1123" s="85"/>
      <c r="H1123" s="114"/>
      <c r="I1123" s="107"/>
      <c r="J1123" s="85"/>
      <c r="K1123" s="85"/>
      <c r="L1123" s="115"/>
      <c r="M1123" s="94"/>
      <c r="N1123" s="116"/>
      <c r="O1123" s="111" t="s">
        <v>62</v>
      </c>
      <c r="P1123" s="111"/>
      <c r="Q1123" s="111"/>
      <c r="R1123" s="111"/>
      <c r="S1123" s="92"/>
      <c r="T1123" s="111" t="s">
        <v>62</v>
      </c>
      <c r="U1123" s="117">
        <f>IF($J$1="January","",Y1122)</f>
        <v>0</v>
      </c>
      <c r="V1123" s="113"/>
      <c r="W1123" s="117">
        <f t="shared" ref="W1123:W1133" si="298">IF(U1123="","",U1123+V1123)</f>
        <v>0</v>
      </c>
      <c r="X1123" s="113"/>
      <c r="Y1123" s="117">
        <f t="shared" ref="Y1123:Y1133" si="299">IF(W1123="","",W1123-X1123)</f>
        <v>0</v>
      </c>
      <c r="Z1123" s="92"/>
      <c r="AA1123" s="93"/>
      <c r="AB1123" s="93"/>
      <c r="AC1123" s="93"/>
    </row>
    <row r="1124" spans="1:29" ht="20.100000000000001" customHeight="1" thickBot="1" x14ac:dyDescent="0.25">
      <c r="A1124" s="406"/>
      <c r="B1124" s="414" t="s">
        <v>63</v>
      </c>
      <c r="C1124" s="415"/>
      <c r="D1124" s="354"/>
      <c r="E1124" s="354"/>
      <c r="F1124" s="543" t="s">
        <v>52</v>
      </c>
      <c r="G1124" s="544"/>
      <c r="H1124" s="354"/>
      <c r="I1124" s="543" t="s">
        <v>64</v>
      </c>
      <c r="J1124" s="545"/>
      <c r="K1124" s="544"/>
      <c r="L1124" s="416"/>
      <c r="M1124" s="93"/>
      <c r="N1124" s="110"/>
      <c r="O1124" s="111" t="s">
        <v>65</v>
      </c>
      <c r="P1124" s="111"/>
      <c r="Q1124" s="111"/>
      <c r="R1124" s="111">
        <v>0</v>
      </c>
      <c r="S1124" s="92"/>
      <c r="T1124" s="111" t="s">
        <v>65</v>
      </c>
      <c r="U1124" s="117" t="str">
        <f>IF($J$1="February","",Y1123)</f>
        <v/>
      </c>
      <c r="V1124" s="113"/>
      <c r="W1124" s="117" t="str">
        <f t="shared" si="298"/>
        <v/>
      </c>
      <c r="X1124" s="113"/>
      <c r="Y1124" s="117" t="str">
        <f t="shared" si="299"/>
        <v/>
      </c>
      <c r="Z1124" s="118"/>
      <c r="AA1124" s="93"/>
      <c r="AB1124" s="93"/>
      <c r="AC1124" s="93"/>
    </row>
    <row r="1125" spans="1:29" ht="20.100000000000001" customHeight="1" x14ac:dyDescent="0.2">
      <c r="A1125" s="98"/>
      <c r="B1125" s="85"/>
      <c r="C1125" s="85"/>
      <c r="D1125" s="85"/>
      <c r="E1125" s="85"/>
      <c r="F1125" s="85"/>
      <c r="G1125" s="85"/>
      <c r="H1125" s="122"/>
      <c r="I1125" s="85"/>
      <c r="J1125" s="85"/>
      <c r="K1125" s="85"/>
      <c r="L1125" s="123"/>
      <c r="M1125" s="93"/>
      <c r="N1125" s="110"/>
      <c r="O1125" s="111" t="s">
        <v>66</v>
      </c>
      <c r="P1125" s="111"/>
      <c r="Q1125" s="111"/>
      <c r="R1125" s="111">
        <v>0</v>
      </c>
      <c r="S1125" s="92"/>
      <c r="T1125" s="111" t="s">
        <v>66</v>
      </c>
      <c r="U1125" s="117" t="str">
        <f>IF($J$1="March","",Y1124)</f>
        <v/>
      </c>
      <c r="V1125" s="113"/>
      <c r="W1125" s="117" t="str">
        <f t="shared" si="298"/>
        <v/>
      </c>
      <c r="X1125" s="113"/>
      <c r="Y1125" s="117" t="str">
        <f t="shared" si="299"/>
        <v/>
      </c>
      <c r="Z1125" s="92"/>
      <c r="AA1125" s="93"/>
      <c r="AB1125" s="93"/>
      <c r="AC1125" s="93"/>
    </row>
    <row r="1126" spans="1:29" ht="20.100000000000001" customHeight="1" x14ac:dyDescent="0.2">
      <c r="A1126" s="98"/>
      <c r="B1126" s="550" t="s">
        <v>51</v>
      </c>
      <c r="C1126" s="502"/>
      <c r="D1126" s="85"/>
      <c r="E1126" s="85"/>
      <c r="F1126" s="124" t="s">
        <v>67</v>
      </c>
      <c r="G1126" s="125">
        <f>IF($J$1="January",U1122,IF($J$1="February",U1123,IF($J$1="March",U1124,IF($J$1="April",U1125,IF($J$1="May",U1126,IF($J$1="June",U1127,IF($J$1="July",U1128,IF($J$1="August",U1129,IF($J$1="August",U1129,IF($J$1="September",U1130,IF($J$1="October",U1131,IF($J$1="November",U1132,IF($J$1="December",U1133)))))))))))))</f>
        <v>0</v>
      </c>
      <c r="H1126" s="122"/>
      <c r="I1126" s="126">
        <f>IF(C1130&gt;=C1129,$K$2,C1128+C1130)</f>
        <v>28</v>
      </c>
      <c r="J1126" s="127" t="s">
        <v>68</v>
      </c>
      <c r="K1126" s="128">
        <f>K1122/$K$2*I1126</f>
        <v>0</v>
      </c>
      <c r="L1126" s="129"/>
      <c r="M1126" s="93"/>
      <c r="N1126" s="110"/>
      <c r="O1126" s="111" t="s">
        <v>69</v>
      </c>
      <c r="P1126" s="111"/>
      <c r="Q1126" s="111"/>
      <c r="R1126" s="111">
        <v>0</v>
      </c>
      <c r="S1126" s="92"/>
      <c r="T1126" s="111" t="s">
        <v>69</v>
      </c>
      <c r="U1126" s="117" t="str">
        <f>IF($J$1="April","",Y1125)</f>
        <v/>
      </c>
      <c r="V1126" s="113"/>
      <c r="W1126" s="117" t="str">
        <f t="shared" si="298"/>
        <v/>
      </c>
      <c r="X1126" s="113"/>
      <c r="Y1126" s="117" t="str">
        <f t="shared" si="299"/>
        <v/>
      </c>
      <c r="Z1126" s="92"/>
      <c r="AA1126" s="93"/>
      <c r="AB1126" s="93"/>
      <c r="AC1126" s="93"/>
    </row>
    <row r="1127" spans="1:29" ht="20.100000000000001" customHeight="1" x14ac:dyDescent="0.2">
      <c r="A1127" s="98"/>
      <c r="B1127" s="130"/>
      <c r="C1127" s="130"/>
      <c r="D1127" s="85"/>
      <c r="E1127" s="85"/>
      <c r="F1127" s="124" t="s">
        <v>9</v>
      </c>
      <c r="G1127" s="125">
        <f>IF($J$1="January",V1122,IF($J$1="February",V1123,IF($J$1="March",V1124,IF($J$1="April",V1125,IF($J$1="May",V1126,IF($J$1="June",V1127,IF($J$1="July",V1128,IF($J$1="August",V1129,IF($J$1="August",V1129,IF($J$1="September",V1130,IF($J$1="October",V1131,IF($J$1="November",V1132,IF($J$1="December",V1133)))))))))))))</f>
        <v>0</v>
      </c>
      <c r="H1127" s="122"/>
      <c r="I1127" s="154"/>
      <c r="J1127" s="127" t="s">
        <v>70</v>
      </c>
      <c r="K1127" s="125">
        <f>K1122/$K$2/8*I1127</f>
        <v>0</v>
      </c>
      <c r="L1127" s="131"/>
      <c r="M1127" s="93"/>
      <c r="N1127" s="110"/>
      <c r="O1127" s="111" t="s">
        <v>47</v>
      </c>
      <c r="P1127" s="111"/>
      <c r="Q1127" s="111"/>
      <c r="R1127" s="111">
        <v>0</v>
      </c>
      <c r="S1127" s="92"/>
      <c r="T1127" s="111" t="s">
        <v>47</v>
      </c>
      <c r="U1127" s="117" t="str">
        <f>IF($J$1="May","",Y1126)</f>
        <v/>
      </c>
      <c r="V1127" s="113"/>
      <c r="W1127" s="117" t="str">
        <f t="shared" si="298"/>
        <v/>
      </c>
      <c r="X1127" s="113"/>
      <c r="Y1127" s="117" t="str">
        <f t="shared" si="299"/>
        <v/>
      </c>
      <c r="Z1127" s="92"/>
      <c r="AA1127" s="93"/>
      <c r="AB1127" s="93"/>
      <c r="AC1127" s="93"/>
    </row>
    <row r="1128" spans="1:29" ht="20.100000000000001" customHeight="1" x14ac:dyDescent="0.2">
      <c r="A1128" s="98"/>
      <c r="B1128" s="124" t="s">
        <v>54</v>
      </c>
      <c r="C1128" s="130">
        <f>IF($J$1="January",P1122,IF($J$1="February",P1123,IF($J$1="March",P1124,IF($J$1="April",P1125,IF($J$1="May",P1126,IF($J$1="June",P1127,IF($J$1="July",P1128,IF($J$1="August",P1129,IF($J$1="August",P1129,IF($J$1="September",P1130,IF($J$1="October",P1131,IF($J$1="November",P1132,IF($J$1="December",P1133)))))))))))))</f>
        <v>0</v>
      </c>
      <c r="D1128" s="85"/>
      <c r="E1128" s="85"/>
      <c r="F1128" s="124" t="s">
        <v>71</v>
      </c>
      <c r="G1128" s="125">
        <f>IF($J$1="January",W1122,IF($J$1="February",W1123,IF($J$1="March",W1124,IF($J$1="April",W1125,IF($J$1="May",W1126,IF($J$1="June",W1127,IF($J$1="July",W1128,IF($J$1="August",W1129,IF($J$1="August",W1129,IF($J$1="September",W1130,IF($J$1="October",W1131,IF($J$1="November",W1132,IF($J$1="December",W1133)))))))))))))</f>
        <v>0</v>
      </c>
      <c r="H1128" s="122"/>
      <c r="I1128" s="532" t="s">
        <v>72</v>
      </c>
      <c r="J1128" s="502"/>
      <c r="K1128" s="125">
        <f>K1126+K1127</f>
        <v>0</v>
      </c>
      <c r="L1128" s="131"/>
      <c r="M1128" s="93"/>
      <c r="N1128" s="110"/>
      <c r="O1128" s="111" t="s">
        <v>73</v>
      </c>
      <c r="P1128" s="111"/>
      <c r="Q1128" s="111"/>
      <c r="R1128" s="111">
        <v>0</v>
      </c>
      <c r="S1128" s="92"/>
      <c r="T1128" s="111" t="s">
        <v>73</v>
      </c>
      <c r="U1128" s="117" t="str">
        <f>IF($J$1="June","",Y1127)</f>
        <v/>
      </c>
      <c r="V1128" s="113"/>
      <c r="W1128" s="117" t="str">
        <f t="shared" si="298"/>
        <v/>
      </c>
      <c r="X1128" s="113"/>
      <c r="Y1128" s="117" t="str">
        <f t="shared" si="299"/>
        <v/>
      </c>
      <c r="Z1128" s="92"/>
      <c r="AA1128" s="93"/>
      <c r="AB1128" s="93"/>
      <c r="AC1128" s="93"/>
    </row>
    <row r="1129" spans="1:29" ht="20.100000000000001" customHeight="1" x14ac:dyDescent="0.2">
      <c r="A1129" s="98"/>
      <c r="B1129" s="124" t="s">
        <v>55</v>
      </c>
      <c r="C1129" s="130">
        <f>IF($J$1="January",Q1122,IF($J$1="February",Q1123,IF($J$1="March",Q1124,IF($J$1="April",Q1125,IF($J$1="May",Q1126,IF($J$1="June",Q1127,IF($J$1="July",Q1128,IF($J$1="August",Q1129,IF($J$1="August",Q1129,IF($J$1="September",Q1130,IF($J$1="October",Q1131,IF($J$1="November",Q1132,IF($J$1="December",Q1133)))))))))))))</f>
        <v>0</v>
      </c>
      <c r="D1129" s="85"/>
      <c r="E1129" s="85"/>
      <c r="F1129" s="124" t="s">
        <v>11</v>
      </c>
      <c r="G1129" s="125">
        <f>IF($J$1="January",X1122,IF($J$1="February",X1123,IF($J$1="March",X1124,IF($J$1="April",X1125,IF($J$1="May",X1126,IF($J$1="June",X1127,IF($J$1="July",X1128,IF($J$1="August",X1129,IF($J$1="August",X1129,IF($J$1="September",X1130,IF($J$1="October",X1131,IF($J$1="November",X1132,IF($J$1="December",X1133)))))))))))))</f>
        <v>0</v>
      </c>
      <c r="H1129" s="122"/>
      <c r="I1129" s="532" t="s">
        <v>74</v>
      </c>
      <c r="J1129" s="502"/>
      <c r="K1129" s="125">
        <f>G1129</f>
        <v>0</v>
      </c>
      <c r="L1129" s="131"/>
      <c r="M1129" s="93"/>
      <c r="N1129" s="110"/>
      <c r="O1129" s="111" t="s">
        <v>75</v>
      </c>
      <c r="P1129" s="111"/>
      <c r="Q1129" s="111"/>
      <c r="R1129" s="111">
        <v>0</v>
      </c>
      <c r="S1129" s="92"/>
      <c r="T1129" s="111" t="s">
        <v>75</v>
      </c>
      <c r="U1129" s="117" t="str">
        <f>Y1128</f>
        <v/>
      </c>
      <c r="V1129" s="113"/>
      <c r="W1129" s="117" t="str">
        <f t="shared" si="298"/>
        <v/>
      </c>
      <c r="X1129" s="113"/>
      <c r="Y1129" s="117" t="str">
        <f t="shared" si="299"/>
        <v/>
      </c>
      <c r="Z1129" s="92"/>
      <c r="AA1129" s="93"/>
      <c r="AB1129" s="93"/>
      <c r="AC1129" s="93"/>
    </row>
    <row r="1130" spans="1:29" ht="18.75" customHeight="1" x14ac:dyDescent="0.2">
      <c r="A1130" s="406"/>
      <c r="B1130" s="427" t="s">
        <v>76</v>
      </c>
      <c r="C1130" s="425">
        <f>IF($J$1="January",R1122,IF($J$1="February",R1123,IF($J$1="March",R1124,IF($J$1="April",R1125,IF($J$1="May",R1126,IF($J$1="June",R1127,IF($J$1="July",R1128,IF($J$1="August",R1129,IF($J$1="August",R1129,IF($J$1="September",R1130,IF($J$1="October",R1131,IF($J$1="November",R1132,IF($J$1="December",R1133)))))))))))))</f>
        <v>0</v>
      </c>
      <c r="D1130" s="354"/>
      <c r="E1130" s="354"/>
      <c r="F1130" s="427" t="s">
        <v>58</v>
      </c>
      <c r="G1130" s="428">
        <f>IF($J$1="January",Y1122,IF($J$1="February",Y1123,IF($J$1="March",Y1124,IF($J$1="April",Y1125,IF($J$1="May",Y1126,IF($J$1="June",Y1127,IF($J$1="July",Y1128,IF($J$1="August",Y1129,IF($J$1="August",Y1129,IF($J$1="September",Y1130,IF($J$1="October",Y1131,IF($J$1="November",Y1132,IF($J$1="December",Y1133)))))))))))))</f>
        <v>0</v>
      </c>
      <c r="H1130" s="354"/>
      <c r="I1130" s="533" t="s">
        <v>13</v>
      </c>
      <c r="J1130" s="534"/>
      <c r="K1130" s="431"/>
      <c r="L1130" s="413"/>
      <c r="M1130" s="93"/>
      <c r="N1130" s="110"/>
      <c r="O1130" s="111" t="s">
        <v>78</v>
      </c>
      <c r="P1130" s="111"/>
      <c r="Q1130" s="111"/>
      <c r="R1130" s="111">
        <v>0</v>
      </c>
      <c r="S1130" s="92"/>
      <c r="T1130" s="111" t="s">
        <v>78</v>
      </c>
      <c r="U1130" s="117" t="str">
        <f>Y1129</f>
        <v/>
      </c>
      <c r="V1130" s="113"/>
      <c r="W1130" s="117" t="str">
        <f t="shared" si="298"/>
        <v/>
      </c>
      <c r="X1130" s="113"/>
      <c r="Y1130" s="117" t="str">
        <f t="shared" si="299"/>
        <v/>
      </c>
      <c r="Z1130" s="118"/>
      <c r="AA1130" s="93"/>
      <c r="AB1130" s="93"/>
      <c r="AC1130" s="93"/>
    </row>
    <row r="1131" spans="1:29" ht="20.100000000000001" customHeight="1" x14ac:dyDescent="0.2">
      <c r="A1131" s="98"/>
      <c r="B1131" s="85"/>
      <c r="C1131" s="85"/>
      <c r="D1131" s="85"/>
      <c r="E1131" s="85"/>
      <c r="F1131" s="85"/>
      <c r="G1131" s="85"/>
      <c r="H1131" s="85"/>
      <c r="I1131" s="551"/>
      <c r="J1131" s="552"/>
      <c r="K1131" s="87"/>
      <c r="L1131" s="121"/>
      <c r="M1131" s="93"/>
      <c r="N1131" s="110"/>
      <c r="O1131" s="111" t="s">
        <v>79</v>
      </c>
      <c r="P1131" s="111"/>
      <c r="Q1131" s="111"/>
      <c r="R1131" s="111">
        <v>0</v>
      </c>
      <c r="S1131" s="92"/>
      <c r="T1131" s="111" t="s">
        <v>79</v>
      </c>
      <c r="U1131" s="117" t="str">
        <f>Y1130</f>
        <v/>
      </c>
      <c r="V1131" s="113"/>
      <c r="W1131" s="117" t="str">
        <f t="shared" si="298"/>
        <v/>
      </c>
      <c r="X1131" s="113"/>
      <c r="Y1131" s="117" t="str">
        <f t="shared" si="299"/>
        <v/>
      </c>
      <c r="Z1131" s="118"/>
      <c r="AA1131" s="93"/>
      <c r="AB1131" s="93"/>
      <c r="AC1131" s="93"/>
    </row>
    <row r="1132" spans="1:29" ht="20.100000000000001" customHeight="1" x14ac:dyDescent="0.3">
      <c r="A1132" s="98"/>
      <c r="B1132" s="83"/>
      <c r="C1132" s="83"/>
      <c r="D1132" s="83"/>
      <c r="E1132" s="83"/>
      <c r="F1132" s="155"/>
      <c r="G1132" s="155"/>
      <c r="H1132" s="155"/>
      <c r="I1132" s="551"/>
      <c r="J1132" s="552"/>
      <c r="K1132" s="87"/>
      <c r="L1132" s="121"/>
      <c r="M1132" s="93"/>
      <c r="N1132" s="110"/>
      <c r="O1132" s="111" t="s">
        <v>80</v>
      </c>
      <c r="P1132" s="111"/>
      <c r="Q1132" s="111"/>
      <c r="R1132" s="111" t="str">
        <f>IF(Q1132="","",R1131-Q1132)</f>
        <v/>
      </c>
      <c r="S1132" s="92"/>
      <c r="T1132" s="111" t="s">
        <v>80</v>
      </c>
      <c r="U1132" s="117" t="str">
        <f>Y1131</f>
        <v/>
      </c>
      <c r="V1132" s="113"/>
      <c r="W1132" s="117" t="str">
        <f t="shared" si="298"/>
        <v/>
      </c>
      <c r="X1132" s="113"/>
      <c r="Y1132" s="117" t="str">
        <f t="shared" si="299"/>
        <v/>
      </c>
      <c r="Z1132" s="92"/>
      <c r="AA1132" s="93"/>
      <c r="AB1132" s="93"/>
      <c r="AC1132" s="93"/>
    </row>
    <row r="1133" spans="1:29" ht="20.100000000000001" customHeight="1" thickBot="1" x14ac:dyDescent="0.35">
      <c r="A1133" s="132"/>
      <c r="B1133" s="133"/>
      <c r="C1133" s="133"/>
      <c r="D1133" s="133"/>
      <c r="E1133" s="133"/>
      <c r="F1133" s="133"/>
      <c r="G1133" s="133"/>
      <c r="H1133" s="133"/>
      <c r="I1133" s="133"/>
      <c r="J1133" s="133"/>
      <c r="K1133" s="133"/>
      <c r="L1133" s="134"/>
      <c r="M1133" s="93"/>
      <c r="N1133" s="110"/>
      <c r="O1133" s="111" t="s">
        <v>81</v>
      </c>
      <c r="P1133" s="140"/>
      <c r="Q1133" s="140"/>
      <c r="R1133" s="111">
        <v>0</v>
      </c>
      <c r="S1133" s="92"/>
      <c r="T1133" s="111" t="s">
        <v>81</v>
      </c>
      <c r="U1133" s="117">
        <v>0</v>
      </c>
      <c r="V1133" s="113"/>
      <c r="W1133" s="117">
        <f t="shared" si="298"/>
        <v>0</v>
      </c>
      <c r="X1133" s="113"/>
      <c r="Y1133" s="117">
        <f t="shared" si="299"/>
        <v>0</v>
      </c>
      <c r="Z1133" s="92"/>
      <c r="AA1133" s="93"/>
      <c r="AB1133" s="93"/>
      <c r="AC1133" s="93"/>
    </row>
    <row r="1134" spans="1:29" ht="20.100000000000001" customHeight="1" thickBot="1" x14ac:dyDescent="0.25">
      <c r="A1134" s="354"/>
      <c r="B1134" s="354"/>
      <c r="C1134" s="354"/>
      <c r="D1134" s="354"/>
      <c r="E1134" s="354"/>
      <c r="F1134" s="354"/>
      <c r="G1134" s="354"/>
      <c r="H1134" s="354"/>
      <c r="I1134" s="354"/>
      <c r="J1134" s="354"/>
      <c r="K1134" s="354"/>
      <c r="L1134" s="354"/>
      <c r="M1134" s="136"/>
      <c r="N1134" s="137"/>
      <c r="O1134" s="137"/>
      <c r="P1134" s="137"/>
      <c r="Q1134" s="137"/>
      <c r="R1134" s="137"/>
      <c r="S1134" s="137"/>
      <c r="T1134" s="137"/>
      <c r="U1134" s="137"/>
      <c r="V1134" s="137"/>
      <c r="W1134" s="137"/>
      <c r="X1134" s="137"/>
      <c r="Y1134" s="137"/>
      <c r="Z1134" s="137"/>
      <c r="AA1134" s="136"/>
      <c r="AB1134" s="136"/>
      <c r="AC1134" s="136"/>
    </row>
    <row r="1135" spans="1:29" ht="20.100000000000001" customHeight="1" thickBot="1" x14ac:dyDescent="0.55000000000000004">
      <c r="A1135" s="537" t="s">
        <v>50</v>
      </c>
      <c r="B1135" s="538"/>
      <c r="C1135" s="538"/>
      <c r="D1135" s="538"/>
      <c r="E1135" s="538"/>
      <c r="F1135" s="538"/>
      <c r="G1135" s="538"/>
      <c r="H1135" s="538"/>
      <c r="I1135" s="538"/>
      <c r="J1135" s="538"/>
      <c r="K1135" s="538"/>
      <c r="L1135" s="539"/>
      <c r="M1135" s="94"/>
      <c r="N1135" s="95"/>
      <c r="O1135" s="546" t="s">
        <v>51</v>
      </c>
      <c r="P1135" s="547"/>
      <c r="Q1135" s="547"/>
      <c r="R1135" s="548"/>
      <c r="S1135" s="96"/>
      <c r="T1135" s="546" t="s">
        <v>52</v>
      </c>
      <c r="U1135" s="547"/>
      <c r="V1135" s="547"/>
      <c r="W1135" s="547"/>
      <c r="X1135" s="547"/>
      <c r="Y1135" s="548"/>
      <c r="Z1135" s="97"/>
      <c r="AA1135" s="86"/>
      <c r="AB1135" s="86"/>
      <c r="AC1135" s="86"/>
    </row>
    <row r="1136" spans="1:29" ht="20.100000000000001" customHeight="1" thickBot="1" x14ac:dyDescent="0.3">
      <c r="A1136" s="437"/>
      <c r="B1136" s="438"/>
      <c r="C1136" s="540" t="s">
        <v>240</v>
      </c>
      <c r="D1136" s="549"/>
      <c r="E1136" s="549"/>
      <c r="F1136" s="549"/>
      <c r="G1136" s="438" t="str">
        <f>$J$1</f>
        <v>February</v>
      </c>
      <c r="H1136" s="542">
        <f>$K$1</f>
        <v>2024</v>
      </c>
      <c r="I1136" s="549"/>
      <c r="J1136" s="438"/>
      <c r="K1136" s="439"/>
      <c r="L1136" s="440"/>
      <c r="M1136" s="102"/>
      <c r="N1136" s="103"/>
      <c r="O1136" s="104" t="s">
        <v>53</v>
      </c>
      <c r="P1136" s="104" t="s">
        <v>54</v>
      </c>
      <c r="Q1136" s="104" t="s">
        <v>55</v>
      </c>
      <c r="R1136" s="104" t="s">
        <v>56</v>
      </c>
      <c r="S1136" s="105"/>
      <c r="T1136" s="104" t="s">
        <v>53</v>
      </c>
      <c r="U1136" s="104" t="s">
        <v>57</v>
      </c>
      <c r="V1136" s="104" t="s">
        <v>9</v>
      </c>
      <c r="W1136" s="104" t="s">
        <v>10</v>
      </c>
      <c r="X1136" s="104" t="s">
        <v>11</v>
      </c>
      <c r="Y1136" s="104" t="s">
        <v>58</v>
      </c>
      <c r="Z1136" s="106"/>
      <c r="AA1136" s="86"/>
      <c r="AB1136" s="86"/>
      <c r="AC1136" s="86"/>
    </row>
    <row r="1137" spans="1:29" ht="20.100000000000001" customHeight="1" x14ac:dyDescent="0.25">
      <c r="A1137" s="406"/>
      <c r="B1137" s="354"/>
      <c r="C1137" s="354"/>
      <c r="D1137" s="407"/>
      <c r="E1137" s="407"/>
      <c r="F1137" s="407"/>
      <c r="G1137" s="407"/>
      <c r="H1137" s="407"/>
      <c r="I1137" s="354"/>
      <c r="J1137" s="408" t="s">
        <v>59</v>
      </c>
      <c r="K1137" s="409"/>
      <c r="L1137" s="410"/>
      <c r="M1137" s="93"/>
      <c r="N1137" s="110"/>
      <c r="O1137" s="111" t="s">
        <v>60</v>
      </c>
      <c r="P1137" s="111"/>
      <c r="Q1137" s="111"/>
      <c r="R1137" s="111"/>
      <c r="S1137" s="112"/>
      <c r="T1137" s="111" t="s">
        <v>60</v>
      </c>
      <c r="U1137" s="113"/>
      <c r="V1137" s="113"/>
      <c r="W1137" s="113">
        <f>V1137+U1137</f>
        <v>0</v>
      </c>
      <c r="X1137" s="113"/>
      <c r="Y1137" s="113">
        <f>W1137-X1137</f>
        <v>0</v>
      </c>
      <c r="Z1137" s="106"/>
      <c r="AA1137" s="86"/>
      <c r="AB1137" s="86"/>
      <c r="AC1137" s="86"/>
    </row>
    <row r="1138" spans="1:29" ht="20.100000000000001" customHeight="1" thickBot="1" x14ac:dyDescent="0.3">
      <c r="A1138" s="406"/>
      <c r="B1138" s="354" t="s">
        <v>61</v>
      </c>
      <c r="C1138" s="411"/>
      <c r="D1138" s="354"/>
      <c r="E1138" s="354"/>
      <c r="F1138" s="354"/>
      <c r="G1138" s="354"/>
      <c r="H1138" s="412"/>
      <c r="I1138" s="407"/>
      <c r="J1138" s="354"/>
      <c r="K1138" s="354"/>
      <c r="L1138" s="413"/>
      <c r="M1138" s="94"/>
      <c r="N1138" s="116"/>
      <c r="O1138" s="111" t="s">
        <v>62</v>
      </c>
      <c r="P1138" s="111"/>
      <c r="Q1138" s="111"/>
      <c r="R1138" s="111" t="str">
        <f t="shared" ref="R1138:R1139" si="300">IF(Q1138="","",R1137-Q1138)</f>
        <v/>
      </c>
      <c r="S1138" s="92"/>
      <c r="T1138" s="111" t="s">
        <v>62</v>
      </c>
      <c r="U1138" s="117">
        <f>Y1137</f>
        <v>0</v>
      </c>
      <c r="V1138" s="113"/>
      <c r="W1138" s="117">
        <f t="shared" ref="W1138:W1148" si="301">IF(U1138="","",U1138+V1138)</f>
        <v>0</v>
      </c>
      <c r="X1138" s="113"/>
      <c r="Y1138" s="117">
        <f t="shared" ref="Y1138:Y1148" si="302">IF(W1138="","",W1138-X1138)</f>
        <v>0</v>
      </c>
      <c r="Z1138" s="118"/>
      <c r="AA1138" s="86"/>
      <c r="AB1138" s="86"/>
      <c r="AC1138" s="86"/>
    </row>
    <row r="1139" spans="1:29" ht="20.100000000000001" customHeight="1" thickBot="1" x14ac:dyDescent="0.3">
      <c r="A1139" s="406"/>
      <c r="B1139" s="414" t="s">
        <v>63</v>
      </c>
      <c r="C1139" s="446"/>
      <c r="D1139" s="354"/>
      <c r="E1139" s="354"/>
      <c r="F1139" s="543" t="s">
        <v>52</v>
      </c>
      <c r="G1139" s="544"/>
      <c r="H1139" s="354"/>
      <c r="I1139" s="543" t="s">
        <v>64</v>
      </c>
      <c r="J1139" s="545"/>
      <c r="K1139" s="544"/>
      <c r="L1139" s="416"/>
      <c r="M1139" s="93"/>
      <c r="N1139" s="110"/>
      <c r="O1139" s="111" t="s">
        <v>65</v>
      </c>
      <c r="P1139" s="111"/>
      <c r="Q1139" s="111"/>
      <c r="R1139" s="111" t="str">
        <f t="shared" si="300"/>
        <v/>
      </c>
      <c r="S1139" s="92"/>
      <c r="T1139" s="111" t="s">
        <v>65</v>
      </c>
      <c r="U1139" s="117">
        <f t="shared" ref="U1139:U1140" si="303">IF($J$1="April",Y1138,Y1138)</f>
        <v>0</v>
      </c>
      <c r="V1139" s="113"/>
      <c r="W1139" s="117">
        <f t="shared" si="301"/>
        <v>0</v>
      </c>
      <c r="X1139" s="113"/>
      <c r="Y1139" s="117">
        <f t="shared" si="302"/>
        <v>0</v>
      </c>
      <c r="Z1139" s="118"/>
      <c r="AA1139" s="86"/>
      <c r="AB1139" s="86"/>
      <c r="AC1139" s="86"/>
    </row>
    <row r="1140" spans="1:29" ht="20.100000000000001" customHeight="1" x14ac:dyDescent="0.25">
      <c r="A1140" s="406"/>
      <c r="B1140" s="354"/>
      <c r="C1140" s="354"/>
      <c r="D1140" s="354"/>
      <c r="E1140" s="354"/>
      <c r="F1140" s="354"/>
      <c r="G1140" s="354"/>
      <c r="H1140" s="417"/>
      <c r="I1140" s="354"/>
      <c r="J1140" s="354"/>
      <c r="K1140" s="354"/>
      <c r="L1140" s="418"/>
      <c r="M1140" s="93"/>
      <c r="N1140" s="110"/>
      <c r="O1140" s="111" t="s">
        <v>66</v>
      </c>
      <c r="P1140" s="111"/>
      <c r="Q1140" s="111"/>
      <c r="R1140" s="111">
        <v>0</v>
      </c>
      <c r="S1140" s="92"/>
      <c r="T1140" s="111" t="s">
        <v>66</v>
      </c>
      <c r="U1140" s="117">
        <f t="shared" si="303"/>
        <v>0</v>
      </c>
      <c r="V1140" s="113"/>
      <c r="W1140" s="117">
        <f t="shared" si="301"/>
        <v>0</v>
      </c>
      <c r="X1140" s="113"/>
      <c r="Y1140" s="117">
        <f t="shared" si="302"/>
        <v>0</v>
      </c>
      <c r="Z1140" s="118"/>
      <c r="AA1140" s="86"/>
      <c r="AB1140" s="86"/>
      <c r="AC1140" s="86"/>
    </row>
    <row r="1141" spans="1:29" ht="20.100000000000001" customHeight="1" x14ac:dyDescent="0.25">
      <c r="A1141" s="406"/>
      <c r="B1141" s="553" t="s">
        <v>51</v>
      </c>
      <c r="C1141" s="502"/>
      <c r="D1141" s="354"/>
      <c r="E1141" s="354"/>
      <c r="F1141" s="124" t="s">
        <v>67</v>
      </c>
      <c r="G1141" s="125">
        <f>IF($J$1="January",U1137,IF($J$1="February",U1138,IF($J$1="March",U1139,IF($J$1="April",U1140,IF($J$1="May",U1141,IF($J$1="June",U1142,IF($J$1="July",U1143,IF($J$1="August",U1144,IF($J$1="August",U1144,IF($J$1="September",U1145,IF($J$1="October",U1146,IF($J$1="November",U1147,IF($J$1="December",U1148)))))))))))))</f>
        <v>0</v>
      </c>
      <c r="H1141" s="417"/>
      <c r="I1141" s="420"/>
      <c r="J1141" s="127" t="s">
        <v>68</v>
      </c>
      <c r="K1141" s="128">
        <f>K1137*I1141</f>
        <v>0</v>
      </c>
      <c r="L1141" s="419"/>
      <c r="M1141" s="93"/>
      <c r="N1141" s="110"/>
      <c r="O1141" s="111" t="s">
        <v>69</v>
      </c>
      <c r="P1141" s="111"/>
      <c r="Q1141" s="111"/>
      <c r="R1141" s="111">
        <v>0</v>
      </c>
      <c r="S1141" s="92"/>
      <c r="T1141" s="111" t="s">
        <v>69</v>
      </c>
      <c r="U1141" s="117">
        <f t="shared" ref="U1141:U1143" si="304">IF($J$1="May",Y1140,Y1140)</f>
        <v>0</v>
      </c>
      <c r="V1141" s="113"/>
      <c r="W1141" s="117">
        <f t="shared" si="301"/>
        <v>0</v>
      </c>
      <c r="X1141" s="113"/>
      <c r="Y1141" s="117">
        <f t="shared" si="302"/>
        <v>0</v>
      </c>
      <c r="Z1141" s="118"/>
      <c r="AA1141" s="86"/>
      <c r="AB1141" s="86"/>
      <c r="AC1141" s="86"/>
    </row>
    <row r="1142" spans="1:29" ht="20.100000000000001" customHeight="1" x14ac:dyDescent="0.25">
      <c r="A1142" s="406"/>
      <c r="B1142" s="130"/>
      <c r="C1142" s="130"/>
      <c r="D1142" s="354"/>
      <c r="E1142" s="354"/>
      <c r="F1142" s="124" t="s">
        <v>9</v>
      </c>
      <c r="G1142" s="125">
        <f>IF($J$1="January",V1137,IF($J$1="February",V1138,IF($J$1="March",V1139,IF($J$1="April",V1140,IF($J$1="May",V1141,IF($J$1="June",V1142,IF($J$1="July",V1143,IF($J$1="August",V1144,IF($J$1="August",V1144,IF($J$1="September",V1145,IF($J$1="October",V1146,IF($J$1="November",V1147,IF($J$1="December",V1148)))))))))))))</f>
        <v>0</v>
      </c>
      <c r="H1142" s="417"/>
      <c r="I1142" s="447">
        <v>0</v>
      </c>
      <c r="J1142" s="127" t="s">
        <v>70</v>
      </c>
      <c r="K1142" s="125">
        <f>K1137/8*I1142</f>
        <v>0</v>
      </c>
      <c r="L1142" s="421"/>
      <c r="M1142" s="93"/>
      <c r="N1142" s="110"/>
      <c r="O1142" s="111" t="s">
        <v>47</v>
      </c>
      <c r="P1142" s="111"/>
      <c r="Q1142" s="111"/>
      <c r="R1142" s="111">
        <v>0</v>
      </c>
      <c r="S1142" s="92"/>
      <c r="T1142" s="111" t="s">
        <v>47</v>
      </c>
      <c r="U1142" s="117">
        <f t="shared" si="304"/>
        <v>0</v>
      </c>
      <c r="V1142" s="113"/>
      <c r="W1142" s="117">
        <f t="shared" si="301"/>
        <v>0</v>
      </c>
      <c r="X1142" s="113"/>
      <c r="Y1142" s="117">
        <f t="shared" si="302"/>
        <v>0</v>
      </c>
      <c r="Z1142" s="118"/>
      <c r="AA1142" s="86"/>
      <c r="AB1142" s="86"/>
      <c r="AC1142" s="86"/>
    </row>
    <row r="1143" spans="1:29" ht="20.100000000000001" customHeight="1" x14ac:dyDescent="0.25">
      <c r="A1143" s="406"/>
      <c r="B1143" s="124" t="s">
        <v>54</v>
      </c>
      <c r="C1143" s="130">
        <f>IF($J$1="January",P1137,IF($J$1="February",P1138,IF($J$1="March",P1139,IF($J$1="April",P1140,IF($J$1="May",P1141,IF($J$1="June",P1142,IF($J$1="July",P1143,IF($J$1="August",P1144,IF($J$1="August",P1144,IF($J$1="September",P1145,IF($J$1="October",P1146,IF($J$1="November",P1147,IF($J$1="December",P1148)))))))))))))</f>
        <v>0</v>
      </c>
      <c r="D1143" s="354"/>
      <c r="E1143" s="354"/>
      <c r="F1143" s="124" t="s">
        <v>71</v>
      </c>
      <c r="G1143" s="125">
        <f>IF($J$1="January",W1137,IF($J$1="February",W1138,IF($J$1="March",W1139,IF($J$1="April",W1140,IF($J$1="May",W1141,IF($J$1="June",W1142,IF($J$1="July",W1143,IF($J$1="August",W1144,IF($J$1="August",W1144,IF($J$1="September",W1145,IF($J$1="October",W1146,IF($J$1="November",W1147,IF($J$1="December",W1148)))))))))))))</f>
        <v>0</v>
      </c>
      <c r="H1143" s="417"/>
      <c r="I1143" s="554" t="s">
        <v>72</v>
      </c>
      <c r="J1143" s="502"/>
      <c r="K1143" s="125">
        <f>K1141+K1142</f>
        <v>0</v>
      </c>
      <c r="L1143" s="421"/>
      <c r="M1143" s="93"/>
      <c r="N1143" s="110"/>
      <c r="O1143" s="111" t="s">
        <v>73</v>
      </c>
      <c r="P1143" s="111"/>
      <c r="Q1143" s="111"/>
      <c r="R1143" s="111">
        <v>0</v>
      </c>
      <c r="S1143" s="92"/>
      <c r="T1143" s="111" t="s">
        <v>73</v>
      </c>
      <c r="U1143" s="117">
        <f t="shared" si="304"/>
        <v>0</v>
      </c>
      <c r="V1143" s="113"/>
      <c r="W1143" s="117">
        <f t="shared" si="301"/>
        <v>0</v>
      </c>
      <c r="X1143" s="113"/>
      <c r="Y1143" s="117">
        <f t="shared" si="302"/>
        <v>0</v>
      </c>
      <c r="Z1143" s="118"/>
      <c r="AA1143" s="86"/>
      <c r="AB1143" s="86"/>
      <c r="AC1143" s="86"/>
    </row>
    <row r="1144" spans="1:29" ht="20.100000000000001" customHeight="1" x14ac:dyDescent="0.25">
      <c r="A1144" s="406"/>
      <c r="B1144" s="124" t="s">
        <v>55</v>
      </c>
      <c r="C1144" s="130">
        <f>IF($J$1="January",Q1137,IF($J$1="February",Q1138,IF($J$1="March",Q1139,IF($J$1="April",Q1140,IF($J$1="May",Q1141,IF($J$1="June",Q1142,IF($J$1="July",Q1143,IF($J$1="August",Q1144,IF($J$1="August",Q1144,IF($J$1="September",Q1145,IF($J$1="October",Q1146,IF($J$1="November",Q1147,IF($J$1="December",Q1148)))))))))))))</f>
        <v>0</v>
      </c>
      <c r="D1144" s="354"/>
      <c r="E1144" s="354"/>
      <c r="F1144" s="124" t="s">
        <v>11</v>
      </c>
      <c r="G1144" s="125">
        <f>IF($J$1="January",X1137,IF($J$1="February",X1138,IF($J$1="March",X1139,IF($J$1="April",X1140,IF($J$1="May",X1141,IF($J$1="June",X1142,IF($J$1="July",X1143,IF($J$1="August",X1144,IF($J$1="August",X1144,IF($J$1="September",X1145,IF($J$1="October",X1146,IF($J$1="November",X1147,IF($J$1="December",X1148)))))))))))))</f>
        <v>0</v>
      </c>
      <c r="H1144" s="417"/>
      <c r="I1144" s="554" t="s">
        <v>74</v>
      </c>
      <c r="J1144" s="502"/>
      <c r="K1144" s="125">
        <f>G1144</f>
        <v>0</v>
      </c>
      <c r="L1144" s="421"/>
      <c r="M1144" s="93"/>
      <c r="N1144" s="110"/>
      <c r="O1144" s="111" t="s">
        <v>75</v>
      </c>
      <c r="P1144" s="111"/>
      <c r="Q1144" s="111"/>
      <c r="R1144" s="111" t="str">
        <f t="shared" ref="R1144:R1148" si="305">IF(Q1144="","",R1143-Q1144)</f>
        <v/>
      </c>
      <c r="S1144" s="92"/>
      <c r="T1144" s="111" t="s">
        <v>75</v>
      </c>
      <c r="U1144" s="117" t="str">
        <f t="shared" ref="U1144:U1145" si="306">IF($J$1="September",Y1143,"")</f>
        <v/>
      </c>
      <c r="V1144" s="113"/>
      <c r="W1144" s="117" t="str">
        <f t="shared" si="301"/>
        <v/>
      </c>
      <c r="X1144" s="113"/>
      <c r="Y1144" s="117" t="str">
        <f t="shared" si="302"/>
        <v/>
      </c>
      <c r="Z1144" s="118"/>
      <c r="AA1144" s="86"/>
      <c r="AB1144" s="86"/>
      <c r="AC1144" s="86"/>
    </row>
    <row r="1145" spans="1:29" ht="18.75" customHeight="1" x14ac:dyDescent="0.2">
      <c r="A1145" s="406"/>
      <c r="B1145" s="427" t="s">
        <v>76</v>
      </c>
      <c r="C1145" s="425" t="str">
        <f>IF($J$1="January",R1137,IF($J$1="February",R1138,IF($J$1="March",R1139,IF($J$1="April",R1140,IF($J$1="May",R1141,IF($J$1="June",R1142,IF($J$1="July",R1143,IF($J$1="August",R1144,IF($J$1="August",R1144,IF($J$1="September",R1145,IF($J$1="October",R1146,IF($J$1="November",R1147,IF($J$1="December",R1148)))))))))))))</f>
        <v/>
      </c>
      <c r="D1145" s="354"/>
      <c r="E1145" s="354"/>
      <c r="F1145" s="427" t="s">
        <v>58</v>
      </c>
      <c r="G1145" s="428">
        <f>IF($J$1="January",Y1137,IF($J$1="February",Y1138,IF($J$1="March",Y1139,IF($J$1="April",Y1140,IF($J$1="May",Y1141,IF($J$1="June",Y1142,IF($J$1="July",Y1143,IF($J$1="August",Y1144,IF($J$1="August",Y1144,IF($J$1="September",Y1145,IF($J$1="October",Y1146,IF($J$1="November",Y1147,IF($J$1="December",Y1148)))))))))))))</f>
        <v>0</v>
      </c>
      <c r="H1145" s="354"/>
      <c r="I1145" s="533" t="s">
        <v>13</v>
      </c>
      <c r="J1145" s="534"/>
      <c r="K1145" s="431"/>
      <c r="L1145" s="413"/>
      <c r="M1145" s="93"/>
      <c r="N1145" s="110"/>
      <c r="O1145" s="111" t="s">
        <v>78</v>
      </c>
      <c r="P1145" s="111"/>
      <c r="Q1145" s="111"/>
      <c r="R1145" s="111" t="str">
        <f t="shared" si="305"/>
        <v/>
      </c>
      <c r="S1145" s="92"/>
      <c r="T1145" s="111" t="s">
        <v>78</v>
      </c>
      <c r="U1145" s="117" t="str">
        <f t="shared" si="306"/>
        <v/>
      </c>
      <c r="V1145" s="113"/>
      <c r="W1145" s="117" t="str">
        <f t="shared" si="301"/>
        <v/>
      </c>
      <c r="X1145" s="113"/>
      <c r="Y1145" s="117" t="str">
        <f t="shared" si="302"/>
        <v/>
      </c>
      <c r="Z1145" s="118"/>
      <c r="AA1145" s="93"/>
      <c r="AB1145" s="93"/>
      <c r="AC1145" s="93"/>
    </row>
    <row r="1146" spans="1:29" ht="20.100000000000001" customHeight="1" x14ac:dyDescent="0.25">
      <c r="A1146" s="406"/>
      <c r="B1146" s="354"/>
      <c r="C1146" s="354"/>
      <c r="D1146" s="354"/>
      <c r="E1146" s="354"/>
      <c r="F1146" s="354"/>
      <c r="G1146" s="354"/>
      <c r="H1146" s="354"/>
      <c r="I1146" s="535"/>
      <c r="J1146" s="536"/>
      <c r="K1146" s="409"/>
      <c r="L1146" s="416"/>
      <c r="M1146" s="93"/>
      <c r="N1146" s="110"/>
      <c r="O1146" s="111" t="s">
        <v>79</v>
      </c>
      <c r="P1146" s="111"/>
      <c r="Q1146" s="111"/>
      <c r="R1146" s="111" t="str">
        <f t="shared" si="305"/>
        <v/>
      </c>
      <c r="S1146" s="92"/>
      <c r="T1146" s="111" t="s">
        <v>79</v>
      </c>
      <c r="U1146" s="117" t="str">
        <f>IF($J$1="October",Y1145,"")</f>
        <v/>
      </c>
      <c r="V1146" s="113"/>
      <c r="W1146" s="117" t="str">
        <f t="shared" si="301"/>
        <v/>
      </c>
      <c r="X1146" s="113"/>
      <c r="Y1146" s="117" t="str">
        <f t="shared" si="302"/>
        <v/>
      </c>
      <c r="Z1146" s="118"/>
      <c r="AA1146" s="86"/>
      <c r="AB1146" s="86"/>
      <c r="AC1146" s="86"/>
    </row>
    <row r="1147" spans="1:29" ht="20.100000000000001" customHeight="1" x14ac:dyDescent="0.3">
      <c r="A1147" s="406"/>
      <c r="B1147" s="445"/>
      <c r="C1147" s="445"/>
      <c r="D1147" s="445"/>
      <c r="E1147" s="445"/>
      <c r="F1147" s="445"/>
      <c r="G1147" s="445"/>
      <c r="H1147" s="445"/>
      <c r="I1147" s="535"/>
      <c r="J1147" s="536"/>
      <c r="K1147" s="409"/>
      <c r="L1147" s="416"/>
      <c r="M1147" s="93"/>
      <c r="N1147" s="110"/>
      <c r="O1147" s="111" t="s">
        <v>80</v>
      </c>
      <c r="P1147" s="111"/>
      <c r="Q1147" s="111"/>
      <c r="R1147" s="111" t="str">
        <f t="shared" si="305"/>
        <v/>
      </c>
      <c r="S1147" s="92"/>
      <c r="T1147" s="111" t="s">
        <v>80</v>
      </c>
      <c r="U1147" s="117" t="str">
        <f>IF($J$1="November",Y1146,"")</f>
        <v/>
      </c>
      <c r="V1147" s="113"/>
      <c r="W1147" s="117" t="str">
        <f t="shared" si="301"/>
        <v/>
      </c>
      <c r="X1147" s="113"/>
      <c r="Y1147" s="117" t="str">
        <f t="shared" si="302"/>
        <v/>
      </c>
      <c r="Z1147" s="118"/>
      <c r="AA1147" s="86"/>
      <c r="AB1147" s="86"/>
      <c r="AC1147" s="86"/>
    </row>
    <row r="1148" spans="1:29" ht="20.100000000000001" customHeight="1" thickBot="1" x14ac:dyDescent="0.35">
      <c r="A1148" s="422"/>
      <c r="B1148" s="448"/>
      <c r="C1148" s="448"/>
      <c r="D1148" s="448"/>
      <c r="E1148" s="448"/>
      <c r="F1148" s="448"/>
      <c r="G1148" s="448"/>
      <c r="H1148" s="448"/>
      <c r="I1148" s="448"/>
      <c r="J1148" s="448"/>
      <c r="K1148" s="448"/>
      <c r="L1148" s="424"/>
      <c r="M1148" s="93"/>
      <c r="N1148" s="110"/>
      <c r="O1148" s="111" t="s">
        <v>81</v>
      </c>
      <c r="P1148" s="111"/>
      <c r="Q1148" s="111"/>
      <c r="R1148" s="111" t="str">
        <f t="shared" si="305"/>
        <v/>
      </c>
      <c r="S1148" s="92"/>
      <c r="T1148" s="111" t="s">
        <v>81</v>
      </c>
      <c r="U1148" s="117" t="str">
        <f>IF($J$1="Dec",Y1147,"")</f>
        <v/>
      </c>
      <c r="V1148" s="113"/>
      <c r="W1148" s="117" t="str">
        <f t="shared" si="301"/>
        <v/>
      </c>
      <c r="X1148" s="113"/>
      <c r="Y1148" s="117" t="str">
        <f t="shared" si="302"/>
        <v/>
      </c>
      <c r="Z1148" s="118"/>
      <c r="AA1148" s="86"/>
      <c r="AB1148" s="86"/>
      <c r="AC1148" s="86"/>
    </row>
    <row r="1149" spans="1:29" ht="20.100000000000001" customHeight="1" thickBot="1" x14ac:dyDescent="0.25">
      <c r="A1149" s="354"/>
      <c r="B1149" s="354"/>
      <c r="C1149" s="354"/>
      <c r="D1149" s="354"/>
      <c r="E1149" s="354"/>
      <c r="F1149" s="354"/>
      <c r="G1149" s="354"/>
      <c r="H1149" s="354"/>
      <c r="I1149" s="354"/>
      <c r="J1149" s="354"/>
      <c r="K1149" s="354"/>
      <c r="L1149" s="354"/>
      <c r="M1149" s="136"/>
      <c r="N1149" s="137"/>
      <c r="O1149" s="137"/>
      <c r="P1149" s="137"/>
      <c r="Q1149" s="137"/>
      <c r="R1149" s="137"/>
      <c r="S1149" s="137"/>
      <c r="T1149" s="137"/>
      <c r="U1149" s="137"/>
      <c r="V1149" s="137"/>
      <c r="W1149" s="137"/>
      <c r="X1149" s="137"/>
      <c r="Y1149" s="137"/>
      <c r="Z1149" s="137"/>
      <c r="AA1149" s="136"/>
      <c r="AB1149" s="136"/>
      <c r="AC1149" s="136"/>
    </row>
    <row r="1150" spans="1:29" ht="20.100000000000001" customHeight="1" thickBot="1" x14ac:dyDescent="0.55000000000000004">
      <c r="A1150" s="537" t="s">
        <v>50</v>
      </c>
      <c r="B1150" s="538"/>
      <c r="C1150" s="538"/>
      <c r="D1150" s="538"/>
      <c r="E1150" s="538"/>
      <c r="F1150" s="538"/>
      <c r="G1150" s="538"/>
      <c r="H1150" s="538"/>
      <c r="I1150" s="538"/>
      <c r="J1150" s="538"/>
      <c r="K1150" s="538"/>
      <c r="L1150" s="539"/>
      <c r="M1150" s="94"/>
      <c r="N1150" s="95"/>
      <c r="O1150" s="546" t="s">
        <v>51</v>
      </c>
      <c r="P1150" s="547"/>
      <c r="Q1150" s="547"/>
      <c r="R1150" s="548"/>
      <c r="S1150" s="96"/>
      <c r="T1150" s="546" t="s">
        <v>52</v>
      </c>
      <c r="U1150" s="547"/>
      <c r="V1150" s="547"/>
      <c r="W1150" s="547"/>
      <c r="X1150" s="547"/>
      <c r="Y1150" s="548"/>
      <c r="Z1150" s="97"/>
      <c r="AA1150" s="94"/>
      <c r="AB1150" s="93"/>
      <c r="AC1150" s="93"/>
    </row>
    <row r="1151" spans="1:29" ht="20.100000000000001" customHeight="1" thickBot="1" x14ac:dyDescent="0.25">
      <c r="A1151" s="437"/>
      <c r="B1151" s="438"/>
      <c r="C1151" s="540" t="s">
        <v>240</v>
      </c>
      <c r="D1151" s="549"/>
      <c r="E1151" s="549"/>
      <c r="F1151" s="549"/>
      <c r="G1151" s="438" t="str">
        <f>$J$1</f>
        <v>February</v>
      </c>
      <c r="H1151" s="542">
        <f>$K$1</f>
        <v>2024</v>
      </c>
      <c r="I1151" s="549"/>
      <c r="J1151" s="438"/>
      <c r="K1151" s="439"/>
      <c r="L1151" s="440"/>
      <c r="M1151" s="102"/>
      <c r="N1151" s="103"/>
      <c r="O1151" s="104" t="s">
        <v>53</v>
      </c>
      <c r="P1151" s="104" t="s">
        <v>54</v>
      </c>
      <c r="Q1151" s="104" t="s">
        <v>55</v>
      </c>
      <c r="R1151" s="104" t="s">
        <v>56</v>
      </c>
      <c r="S1151" s="105"/>
      <c r="T1151" s="104" t="s">
        <v>53</v>
      </c>
      <c r="U1151" s="104" t="s">
        <v>57</v>
      </c>
      <c r="V1151" s="104" t="s">
        <v>9</v>
      </c>
      <c r="W1151" s="104" t="s">
        <v>10</v>
      </c>
      <c r="X1151" s="104" t="s">
        <v>11</v>
      </c>
      <c r="Y1151" s="104" t="s">
        <v>58</v>
      </c>
      <c r="Z1151" s="106"/>
      <c r="AA1151" s="102"/>
      <c r="AB1151" s="93"/>
      <c r="AC1151" s="93"/>
    </row>
    <row r="1152" spans="1:29" ht="20.100000000000001" customHeight="1" x14ac:dyDescent="0.2">
      <c r="A1152" s="406"/>
      <c r="B1152" s="354"/>
      <c r="C1152" s="354"/>
      <c r="D1152" s="407"/>
      <c r="E1152" s="407"/>
      <c r="F1152" s="407"/>
      <c r="G1152" s="407"/>
      <c r="H1152" s="407"/>
      <c r="I1152" s="354"/>
      <c r="J1152" s="408" t="s">
        <v>59</v>
      </c>
      <c r="K1152" s="409"/>
      <c r="L1152" s="410"/>
      <c r="M1152" s="93"/>
      <c r="N1152" s="110"/>
      <c r="O1152" s="111" t="s">
        <v>60</v>
      </c>
      <c r="P1152" s="111"/>
      <c r="Q1152" s="111"/>
      <c r="R1152" s="111">
        <v>0</v>
      </c>
      <c r="S1152" s="112"/>
      <c r="T1152" s="111" t="s">
        <v>60</v>
      </c>
      <c r="U1152" s="113"/>
      <c r="V1152" s="113"/>
      <c r="W1152" s="113">
        <f>V1152+U1152</f>
        <v>0</v>
      </c>
      <c r="X1152" s="113"/>
      <c r="Y1152" s="113">
        <f>W1152-X1152</f>
        <v>0</v>
      </c>
      <c r="Z1152" s="106"/>
      <c r="AA1152" s="93"/>
      <c r="AB1152" s="93"/>
      <c r="AC1152" s="93"/>
    </row>
    <row r="1153" spans="1:29" ht="20.100000000000001" customHeight="1" thickBot="1" x14ac:dyDescent="0.25">
      <c r="A1153" s="406"/>
      <c r="B1153" s="354" t="s">
        <v>61</v>
      </c>
      <c r="C1153" s="411"/>
      <c r="D1153" s="354"/>
      <c r="E1153" s="354"/>
      <c r="F1153" s="354"/>
      <c r="G1153" s="354"/>
      <c r="H1153" s="412"/>
      <c r="I1153" s="407"/>
      <c r="J1153" s="354"/>
      <c r="K1153" s="354"/>
      <c r="L1153" s="413"/>
      <c r="M1153" s="94"/>
      <c r="N1153" s="116"/>
      <c r="O1153" s="111" t="s">
        <v>62</v>
      </c>
      <c r="P1153" s="111"/>
      <c r="Q1153" s="111"/>
      <c r="R1153" s="111">
        <v>0</v>
      </c>
      <c r="S1153" s="92"/>
      <c r="T1153" s="111" t="s">
        <v>62</v>
      </c>
      <c r="U1153" s="117">
        <f>IF($J$1="January","",Y1152)</f>
        <v>0</v>
      </c>
      <c r="V1153" s="113"/>
      <c r="W1153" s="117">
        <f t="shared" ref="W1153:W1163" si="307">IF(U1153="","",U1153+V1153)</f>
        <v>0</v>
      </c>
      <c r="X1153" s="113"/>
      <c r="Y1153" s="117">
        <f t="shared" ref="Y1153:Y1163" si="308">IF(W1153="","",W1153-X1153)</f>
        <v>0</v>
      </c>
      <c r="Z1153" s="118"/>
      <c r="AA1153" s="94"/>
      <c r="AB1153" s="93"/>
      <c r="AC1153" s="93"/>
    </row>
    <row r="1154" spans="1:29" ht="20.100000000000001" customHeight="1" thickBot="1" x14ac:dyDescent="0.25">
      <c r="A1154" s="406"/>
      <c r="B1154" s="414" t="s">
        <v>63</v>
      </c>
      <c r="C1154" s="415"/>
      <c r="D1154" s="354"/>
      <c r="E1154" s="354"/>
      <c r="F1154" s="543" t="s">
        <v>52</v>
      </c>
      <c r="G1154" s="544"/>
      <c r="H1154" s="354"/>
      <c r="I1154" s="543" t="s">
        <v>64</v>
      </c>
      <c r="J1154" s="545"/>
      <c r="K1154" s="544"/>
      <c r="L1154" s="416"/>
      <c r="M1154" s="93"/>
      <c r="N1154" s="110"/>
      <c r="O1154" s="111" t="s">
        <v>65</v>
      </c>
      <c r="P1154" s="111"/>
      <c r="Q1154" s="111"/>
      <c r="R1154" s="111">
        <v>0</v>
      </c>
      <c r="S1154" s="92"/>
      <c r="T1154" s="111" t="s">
        <v>65</v>
      </c>
      <c r="U1154" s="117" t="str">
        <f>IF($J$1="February","",Y1153)</f>
        <v/>
      </c>
      <c r="V1154" s="113"/>
      <c r="W1154" s="117" t="str">
        <f t="shared" si="307"/>
        <v/>
      </c>
      <c r="X1154" s="113"/>
      <c r="Y1154" s="117" t="str">
        <f t="shared" si="308"/>
        <v/>
      </c>
      <c r="Z1154" s="118"/>
      <c r="AA1154" s="93"/>
      <c r="AB1154" s="93"/>
      <c r="AC1154" s="93"/>
    </row>
    <row r="1155" spans="1:29" ht="20.100000000000001" customHeight="1" x14ac:dyDescent="0.2">
      <c r="A1155" s="406"/>
      <c r="B1155" s="354"/>
      <c r="C1155" s="354"/>
      <c r="D1155" s="354"/>
      <c r="E1155" s="354"/>
      <c r="F1155" s="354"/>
      <c r="G1155" s="354"/>
      <c r="H1155" s="417"/>
      <c r="I1155" s="354"/>
      <c r="J1155" s="354"/>
      <c r="K1155" s="354"/>
      <c r="L1155" s="418"/>
      <c r="M1155" s="93"/>
      <c r="N1155" s="110"/>
      <c r="O1155" s="111" t="s">
        <v>66</v>
      </c>
      <c r="P1155" s="111"/>
      <c r="Q1155" s="111"/>
      <c r="R1155" s="111">
        <v>0</v>
      </c>
      <c r="S1155" s="92"/>
      <c r="T1155" s="111" t="s">
        <v>66</v>
      </c>
      <c r="U1155" s="117" t="str">
        <f>IF($J$1="March","",Y1154)</f>
        <v/>
      </c>
      <c r="V1155" s="113"/>
      <c r="W1155" s="117" t="str">
        <f t="shared" si="307"/>
        <v/>
      </c>
      <c r="X1155" s="113"/>
      <c r="Y1155" s="117" t="str">
        <f t="shared" si="308"/>
        <v/>
      </c>
      <c r="Z1155" s="118"/>
      <c r="AA1155" s="93"/>
      <c r="AB1155" s="93"/>
      <c r="AC1155" s="93"/>
    </row>
    <row r="1156" spans="1:29" ht="20.100000000000001" customHeight="1" x14ac:dyDescent="0.2">
      <c r="A1156" s="406"/>
      <c r="B1156" s="553" t="s">
        <v>51</v>
      </c>
      <c r="C1156" s="502"/>
      <c r="D1156" s="354"/>
      <c r="E1156" s="354"/>
      <c r="F1156" s="124" t="s">
        <v>67</v>
      </c>
      <c r="G1156" s="125">
        <f>IF($J$1="January",U1152,IF($J$1="February",U1153,IF($J$1="March",U1154,IF($J$1="April",U1155,IF($J$1="May",U1156,IF($J$1="June",U1157,IF($J$1="July",U1158,IF($J$1="August",U1159,IF($J$1="August",U1159,IF($J$1="September",U1160,IF($J$1="October",U1161,IF($J$1="November",U1162,IF($J$1="December",U1163)))))))))))))</f>
        <v>0</v>
      </c>
      <c r="H1156" s="417"/>
      <c r="I1156" s="126">
        <v>13</v>
      </c>
      <c r="J1156" s="127" t="s">
        <v>68</v>
      </c>
      <c r="K1156" s="128">
        <f>K1152/$K$2*I1156</f>
        <v>0</v>
      </c>
      <c r="L1156" s="419"/>
      <c r="M1156" s="93"/>
      <c r="N1156" s="110"/>
      <c r="O1156" s="111" t="s">
        <v>69</v>
      </c>
      <c r="P1156" s="111"/>
      <c r="Q1156" s="111"/>
      <c r="R1156" s="111">
        <v>0</v>
      </c>
      <c r="S1156" s="92"/>
      <c r="T1156" s="111" t="s">
        <v>69</v>
      </c>
      <c r="U1156" s="117" t="str">
        <f>IF($J$1="April","",Y1155)</f>
        <v/>
      </c>
      <c r="V1156" s="113"/>
      <c r="W1156" s="117" t="str">
        <f t="shared" si="307"/>
        <v/>
      </c>
      <c r="X1156" s="113"/>
      <c r="Y1156" s="117" t="str">
        <f t="shared" si="308"/>
        <v/>
      </c>
      <c r="Z1156" s="118"/>
      <c r="AA1156" s="93"/>
      <c r="AB1156" s="93"/>
      <c r="AC1156" s="93"/>
    </row>
    <row r="1157" spans="1:29" ht="20.100000000000001" customHeight="1" x14ac:dyDescent="0.2">
      <c r="A1157" s="406"/>
      <c r="B1157" s="130"/>
      <c r="C1157" s="130"/>
      <c r="D1157" s="354"/>
      <c r="E1157" s="354"/>
      <c r="F1157" s="124" t="s">
        <v>9</v>
      </c>
      <c r="G1157" s="125">
        <f>IF($J$1="January",V1152,IF($J$1="February",V1153,IF($J$1="March",V1154,IF($J$1="April",V1155,IF($J$1="May",V1156,IF($J$1="June",V1157,IF($J$1="July",V1158,IF($J$1="August",V1159,IF($J$1="August",V1159,IF($J$1="September",V1160,IF($J$1="October",V1161,IF($J$1="November",V1162,IF($J$1="December",V1163)))))))))))))</f>
        <v>0</v>
      </c>
      <c r="H1157" s="417"/>
      <c r="I1157" s="447">
        <v>2</v>
      </c>
      <c r="J1157" s="127" t="s">
        <v>70</v>
      </c>
      <c r="K1157" s="391">
        <f>K1152/$K$2/8*I1157</f>
        <v>0</v>
      </c>
      <c r="L1157" s="421"/>
      <c r="M1157" s="93"/>
      <c r="N1157" s="110"/>
      <c r="O1157" s="111" t="s">
        <v>47</v>
      </c>
      <c r="P1157" s="111"/>
      <c r="Q1157" s="111"/>
      <c r="R1157" s="111">
        <v>0</v>
      </c>
      <c r="S1157" s="92"/>
      <c r="T1157" s="111" t="s">
        <v>47</v>
      </c>
      <c r="U1157" s="117" t="str">
        <f>IF($J$1="May","",Y1156)</f>
        <v/>
      </c>
      <c r="V1157" s="113"/>
      <c r="W1157" s="117" t="str">
        <f t="shared" si="307"/>
        <v/>
      </c>
      <c r="X1157" s="113"/>
      <c r="Y1157" s="117" t="str">
        <f t="shared" si="308"/>
        <v/>
      </c>
      <c r="Z1157" s="118"/>
      <c r="AA1157" s="93"/>
      <c r="AB1157" s="93"/>
      <c r="AC1157" s="93"/>
    </row>
    <row r="1158" spans="1:29" ht="20.100000000000001" customHeight="1" x14ac:dyDescent="0.2">
      <c r="A1158" s="406"/>
      <c r="B1158" s="124" t="s">
        <v>54</v>
      </c>
      <c r="C1158" s="130">
        <f>IF($J$1="January",P1152,IF($J$1="February",P1153,IF($J$1="March",P1154,IF($J$1="April",P1155,IF($J$1="May",P1156,IF($J$1="June",P1157,IF($J$1="July",P1158,IF($J$1="August",P1159,IF($J$1="August",P1159,IF($J$1="September",P1160,IF($J$1="October",P1161,IF($J$1="November",P1162,IF($J$1="December",P1163)))))))))))))</f>
        <v>0</v>
      </c>
      <c r="D1158" s="354"/>
      <c r="E1158" s="354"/>
      <c r="F1158" s="124" t="s">
        <v>71</v>
      </c>
      <c r="G1158" s="125">
        <f>IF($J$1="January",W1152,IF($J$1="February",W1153,IF($J$1="March",W1154,IF($J$1="April",W1155,IF($J$1="May",W1156,IF($J$1="June",W1157,IF($J$1="July",W1158,IF($J$1="August",W1159,IF($J$1="August",W1159,IF($J$1="September",W1160,IF($J$1="October",W1161,IF($J$1="November",W1162,IF($J$1="December",W1163)))))))))))))</f>
        <v>0</v>
      </c>
      <c r="H1158" s="417"/>
      <c r="I1158" s="554" t="s">
        <v>72</v>
      </c>
      <c r="J1158" s="502"/>
      <c r="K1158" s="125">
        <f>K1156+K1157</f>
        <v>0</v>
      </c>
      <c r="L1158" s="421"/>
      <c r="M1158" s="93"/>
      <c r="N1158" s="110"/>
      <c r="O1158" s="111" t="s">
        <v>73</v>
      </c>
      <c r="P1158" s="111"/>
      <c r="Q1158" s="111"/>
      <c r="R1158" s="111">
        <v>0</v>
      </c>
      <c r="S1158" s="92"/>
      <c r="T1158" s="111" t="s">
        <v>73</v>
      </c>
      <c r="U1158" s="117" t="str">
        <f>IF($J$1="June","",Y1157)</f>
        <v/>
      </c>
      <c r="V1158" s="113"/>
      <c r="W1158" s="117" t="str">
        <f t="shared" si="307"/>
        <v/>
      </c>
      <c r="X1158" s="113"/>
      <c r="Y1158" s="117" t="str">
        <f t="shared" si="308"/>
        <v/>
      </c>
      <c r="Z1158" s="118"/>
      <c r="AA1158" s="93"/>
      <c r="AB1158" s="93"/>
      <c r="AC1158" s="93"/>
    </row>
    <row r="1159" spans="1:29" ht="20.100000000000001" customHeight="1" x14ac:dyDescent="0.2">
      <c r="A1159" s="406"/>
      <c r="B1159" s="124" t="s">
        <v>55</v>
      </c>
      <c r="C1159" s="130">
        <f>IF($J$1="January",Q1152,IF($J$1="February",Q1153,IF($J$1="March",Q1154,IF($J$1="April",Q1155,IF($J$1="May",Q1156,IF($J$1="June",Q1157,IF($J$1="July",Q1158,IF($J$1="August",Q1159,IF($J$1="August",Q1159,IF($J$1="September",Q1160,IF($J$1="October",Q1161,IF($J$1="November",Q1162,IF($J$1="December",Q1163)))))))))))))</f>
        <v>0</v>
      </c>
      <c r="D1159" s="354"/>
      <c r="E1159" s="354"/>
      <c r="F1159" s="124" t="s">
        <v>11</v>
      </c>
      <c r="G1159" s="125">
        <f>IF($J$1="January",X1152,IF($J$1="February",X1153,IF($J$1="March",X1154,IF($J$1="April",X1155,IF($J$1="May",X1156,IF($J$1="June",X1157,IF($J$1="July",X1158,IF($J$1="August",X1159,IF($J$1="August",X1159,IF($J$1="September",X1160,IF($J$1="October",X1161,IF($J$1="November",X1162,IF($J$1="December",X1163)))))))))))))</f>
        <v>0</v>
      </c>
      <c r="H1159" s="417"/>
      <c r="I1159" s="554" t="s">
        <v>74</v>
      </c>
      <c r="J1159" s="502"/>
      <c r="K1159" s="125">
        <f>G1159</f>
        <v>0</v>
      </c>
      <c r="L1159" s="421"/>
      <c r="M1159" s="93"/>
      <c r="N1159" s="110"/>
      <c r="O1159" s="111" t="s">
        <v>75</v>
      </c>
      <c r="P1159" s="111"/>
      <c r="Q1159" s="111"/>
      <c r="R1159" s="111">
        <v>0</v>
      </c>
      <c r="S1159" s="92"/>
      <c r="T1159" s="111" t="s">
        <v>75</v>
      </c>
      <c r="U1159" s="117" t="str">
        <f>Y1158</f>
        <v/>
      </c>
      <c r="V1159" s="113"/>
      <c r="W1159" s="117" t="str">
        <f t="shared" si="307"/>
        <v/>
      </c>
      <c r="X1159" s="113"/>
      <c r="Y1159" s="117" t="str">
        <f t="shared" si="308"/>
        <v/>
      </c>
      <c r="Z1159" s="118"/>
      <c r="AA1159" s="93"/>
      <c r="AB1159" s="93"/>
      <c r="AC1159" s="93"/>
    </row>
    <row r="1160" spans="1:29" ht="18.75" customHeight="1" x14ac:dyDescent="0.2">
      <c r="A1160" s="406"/>
      <c r="B1160" s="427" t="s">
        <v>76</v>
      </c>
      <c r="C1160" s="425">
        <f>IF($J$1="January",R1152,IF($J$1="February",R1153,IF($J$1="March",R1154,IF($J$1="April",R1155,IF($J$1="May",R1156,IF($J$1="June",R1157,IF($J$1="July",R1158,IF($J$1="August",R1159,IF($J$1="August",R1159,IF($J$1="September",R1160,IF($J$1="October",R1161,IF($J$1="November",R1162,IF($J$1="December",R1163)))))))))))))</f>
        <v>0</v>
      </c>
      <c r="D1160" s="354"/>
      <c r="E1160" s="354"/>
      <c r="F1160" s="427" t="s">
        <v>58</v>
      </c>
      <c r="G1160" s="428">
        <f>IF($J$1="January",Y1152,IF($J$1="February",Y1153,IF($J$1="March",Y1154,IF($J$1="April",Y1155,IF($J$1="May",Y1156,IF($J$1="June",Y1157,IF($J$1="July",Y1158,IF($J$1="August",Y1159,IF($J$1="August",Y1159,IF($J$1="September",Y1160,IF($J$1="October",Y1161,IF($J$1="November",Y1162,IF($J$1="December",Y1163)))))))))))))</f>
        <v>0</v>
      </c>
      <c r="H1160" s="354"/>
      <c r="I1160" s="533" t="s">
        <v>13</v>
      </c>
      <c r="J1160" s="534"/>
      <c r="K1160" s="431">
        <f>K1158-K1159</f>
        <v>0</v>
      </c>
      <c r="L1160" s="413"/>
      <c r="M1160" s="93"/>
      <c r="N1160" s="110"/>
      <c r="O1160" s="111" t="s">
        <v>78</v>
      </c>
      <c r="P1160" s="111"/>
      <c r="Q1160" s="111"/>
      <c r="R1160" s="111">
        <v>0</v>
      </c>
      <c r="S1160" s="92"/>
      <c r="T1160" s="111" t="s">
        <v>78</v>
      </c>
      <c r="U1160" s="117" t="str">
        <f>Y1159</f>
        <v/>
      </c>
      <c r="V1160" s="113"/>
      <c r="W1160" s="117" t="str">
        <f t="shared" si="307"/>
        <v/>
      </c>
      <c r="X1160" s="113"/>
      <c r="Y1160" s="117" t="str">
        <f t="shared" si="308"/>
        <v/>
      </c>
      <c r="Z1160" s="118"/>
      <c r="AA1160" s="93"/>
      <c r="AB1160" s="93"/>
      <c r="AC1160" s="93"/>
    </row>
    <row r="1161" spans="1:29" ht="20.100000000000001" customHeight="1" x14ac:dyDescent="0.2">
      <c r="A1161" s="406"/>
      <c r="B1161" s="354"/>
      <c r="C1161" s="354"/>
      <c r="D1161" s="354"/>
      <c r="E1161" s="354"/>
      <c r="F1161" s="354"/>
      <c r="G1161" s="354"/>
      <c r="H1161" s="354"/>
      <c r="I1161" s="535"/>
      <c r="J1161" s="536"/>
      <c r="K1161" s="409"/>
      <c r="L1161" s="416"/>
      <c r="M1161" s="93"/>
      <c r="N1161" s="110"/>
      <c r="O1161" s="111" t="s">
        <v>79</v>
      </c>
      <c r="P1161" s="111"/>
      <c r="Q1161" s="111"/>
      <c r="R1161" s="111">
        <v>0</v>
      </c>
      <c r="S1161" s="92"/>
      <c r="T1161" s="111" t="s">
        <v>79</v>
      </c>
      <c r="U1161" s="117" t="str">
        <f>Y1160</f>
        <v/>
      </c>
      <c r="V1161" s="113"/>
      <c r="W1161" s="117" t="str">
        <f t="shared" si="307"/>
        <v/>
      </c>
      <c r="X1161" s="113"/>
      <c r="Y1161" s="117" t="str">
        <f t="shared" si="308"/>
        <v/>
      </c>
      <c r="Z1161" s="118"/>
      <c r="AA1161" s="93"/>
      <c r="AB1161" s="93"/>
      <c r="AC1161" s="93"/>
    </row>
    <row r="1162" spans="1:29" ht="20.100000000000001" customHeight="1" x14ac:dyDescent="0.3">
      <c r="A1162" s="406"/>
      <c r="B1162" s="445"/>
      <c r="C1162" s="445"/>
      <c r="D1162" s="445"/>
      <c r="E1162" s="445"/>
      <c r="F1162" s="354"/>
      <c r="G1162" s="445"/>
      <c r="H1162" s="445"/>
      <c r="I1162" s="535"/>
      <c r="J1162" s="536"/>
      <c r="K1162" s="409"/>
      <c r="L1162" s="416"/>
      <c r="M1162" s="93"/>
      <c r="N1162" s="110"/>
      <c r="O1162" s="111" t="s">
        <v>80</v>
      </c>
      <c r="P1162" s="140"/>
      <c r="Q1162" s="140"/>
      <c r="R1162" s="111">
        <v>0</v>
      </c>
      <c r="S1162" s="92"/>
      <c r="T1162" s="111" t="s">
        <v>80</v>
      </c>
      <c r="U1162" s="117" t="str">
        <f>Y1161</f>
        <v/>
      </c>
      <c r="V1162" s="113"/>
      <c r="W1162" s="117" t="str">
        <f t="shared" si="307"/>
        <v/>
      </c>
      <c r="X1162" s="113"/>
      <c r="Y1162" s="117" t="str">
        <f t="shared" si="308"/>
        <v/>
      </c>
      <c r="Z1162" s="118"/>
      <c r="AA1162" s="93"/>
      <c r="AB1162" s="93"/>
      <c r="AC1162" s="93"/>
    </row>
    <row r="1163" spans="1:29" ht="20.100000000000001" customHeight="1" thickBot="1" x14ac:dyDescent="0.35">
      <c r="A1163" s="422"/>
      <c r="B1163" s="448"/>
      <c r="C1163" s="448"/>
      <c r="D1163" s="448"/>
      <c r="E1163" s="448"/>
      <c r="F1163" s="448"/>
      <c r="G1163" s="448"/>
      <c r="H1163" s="448"/>
      <c r="I1163" s="448"/>
      <c r="J1163" s="448"/>
      <c r="K1163" s="448"/>
      <c r="L1163" s="424"/>
      <c r="M1163" s="93"/>
      <c r="N1163" s="110"/>
      <c r="O1163" s="111" t="s">
        <v>81</v>
      </c>
      <c r="P1163" s="111"/>
      <c r="Q1163" s="111"/>
      <c r="R1163" s="111">
        <v>0</v>
      </c>
      <c r="S1163" s="92"/>
      <c r="T1163" s="111" t="s">
        <v>81</v>
      </c>
      <c r="U1163" s="117" t="str">
        <f>Y1162</f>
        <v/>
      </c>
      <c r="V1163" s="113"/>
      <c r="W1163" s="117" t="str">
        <f t="shared" si="307"/>
        <v/>
      </c>
      <c r="X1163" s="113"/>
      <c r="Y1163" s="117" t="str">
        <f t="shared" si="308"/>
        <v/>
      </c>
      <c r="Z1163" s="118"/>
      <c r="AA1163" s="93"/>
      <c r="AB1163" s="93"/>
      <c r="AC1163" s="93"/>
    </row>
    <row r="1164" spans="1:29" ht="20.100000000000001" customHeight="1" thickBot="1" x14ac:dyDescent="0.25">
      <c r="A1164" s="354"/>
      <c r="B1164" s="354"/>
      <c r="C1164" s="354"/>
      <c r="D1164" s="354"/>
      <c r="E1164" s="354"/>
      <c r="F1164" s="354"/>
      <c r="G1164" s="354"/>
      <c r="H1164" s="354"/>
      <c r="I1164" s="354"/>
      <c r="J1164" s="354"/>
      <c r="K1164" s="354"/>
      <c r="L1164" s="354"/>
      <c r="M1164" s="136"/>
      <c r="N1164" s="137"/>
      <c r="O1164" s="137"/>
      <c r="P1164" s="137"/>
      <c r="Q1164" s="137"/>
      <c r="R1164" s="137"/>
      <c r="S1164" s="137"/>
      <c r="T1164" s="137"/>
      <c r="U1164" s="137"/>
      <c r="V1164" s="137"/>
      <c r="W1164" s="137"/>
      <c r="X1164" s="137"/>
      <c r="Y1164" s="137"/>
      <c r="Z1164" s="137"/>
      <c r="AA1164" s="136"/>
      <c r="AB1164" s="136"/>
      <c r="AC1164" s="136"/>
    </row>
    <row r="1165" spans="1:29" ht="20.100000000000001" customHeight="1" thickBot="1" x14ac:dyDescent="0.55000000000000004">
      <c r="A1165" s="537" t="s">
        <v>50</v>
      </c>
      <c r="B1165" s="538"/>
      <c r="C1165" s="538"/>
      <c r="D1165" s="538"/>
      <c r="E1165" s="538"/>
      <c r="F1165" s="538"/>
      <c r="G1165" s="538"/>
      <c r="H1165" s="538"/>
      <c r="I1165" s="538"/>
      <c r="J1165" s="538"/>
      <c r="K1165" s="538"/>
      <c r="L1165" s="539"/>
      <c r="M1165" s="94"/>
      <c r="N1165" s="95"/>
      <c r="O1165" s="546" t="s">
        <v>51</v>
      </c>
      <c r="P1165" s="547"/>
      <c r="Q1165" s="547"/>
      <c r="R1165" s="548"/>
      <c r="S1165" s="96"/>
      <c r="T1165" s="546" t="s">
        <v>52</v>
      </c>
      <c r="U1165" s="547"/>
      <c r="V1165" s="547"/>
      <c r="W1165" s="547"/>
      <c r="X1165" s="547"/>
      <c r="Y1165" s="548"/>
      <c r="Z1165" s="97"/>
      <c r="AA1165" s="94"/>
      <c r="AB1165" s="93"/>
      <c r="AC1165" s="93"/>
    </row>
    <row r="1166" spans="1:29" ht="20.100000000000001" customHeight="1" thickBot="1" x14ac:dyDescent="0.25">
      <c r="A1166" s="437"/>
      <c r="B1166" s="438"/>
      <c r="C1166" s="540" t="s">
        <v>240</v>
      </c>
      <c r="D1166" s="549"/>
      <c r="E1166" s="549"/>
      <c r="F1166" s="549"/>
      <c r="G1166" s="438" t="str">
        <f>$J$1</f>
        <v>February</v>
      </c>
      <c r="H1166" s="542">
        <f>$K$1</f>
        <v>2024</v>
      </c>
      <c r="I1166" s="549"/>
      <c r="J1166" s="438"/>
      <c r="K1166" s="439"/>
      <c r="L1166" s="440"/>
      <c r="M1166" s="102"/>
      <c r="N1166" s="103"/>
      <c r="O1166" s="104" t="s">
        <v>53</v>
      </c>
      <c r="P1166" s="104" t="s">
        <v>54</v>
      </c>
      <c r="Q1166" s="104" t="s">
        <v>55</v>
      </c>
      <c r="R1166" s="104" t="s">
        <v>56</v>
      </c>
      <c r="S1166" s="105"/>
      <c r="T1166" s="104" t="s">
        <v>53</v>
      </c>
      <c r="U1166" s="104" t="s">
        <v>57</v>
      </c>
      <c r="V1166" s="104" t="s">
        <v>9</v>
      </c>
      <c r="W1166" s="104" t="s">
        <v>10</v>
      </c>
      <c r="X1166" s="104" t="s">
        <v>11</v>
      </c>
      <c r="Y1166" s="104" t="s">
        <v>58</v>
      </c>
      <c r="Z1166" s="106"/>
      <c r="AA1166" s="102"/>
      <c r="AB1166" s="93"/>
      <c r="AC1166" s="93"/>
    </row>
    <row r="1167" spans="1:29" ht="20.100000000000001" customHeight="1" x14ac:dyDescent="0.2">
      <c r="A1167" s="406"/>
      <c r="B1167" s="354"/>
      <c r="C1167" s="354"/>
      <c r="D1167" s="407"/>
      <c r="E1167" s="407"/>
      <c r="F1167" s="407"/>
      <c r="G1167" s="407"/>
      <c r="H1167" s="407"/>
      <c r="I1167" s="354"/>
      <c r="J1167" s="408" t="s">
        <v>59</v>
      </c>
      <c r="K1167" s="409"/>
      <c r="L1167" s="410"/>
      <c r="M1167" s="93"/>
      <c r="N1167" s="110"/>
      <c r="O1167" s="111" t="s">
        <v>60</v>
      </c>
      <c r="P1167" s="111"/>
      <c r="Q1167" s="111"/>
      <c r="R1167" s="111"/>
      <c r="S1167" s="112"/>
      <c r="T1167" s="111" t="s">
        <v>60</v>
      </c>
      <c r="U1167" s="113"/>
      <c r="V1167" s="113"/>
      <c r="W1167" s="113">
        <f>V1167+U1167</f>
        <v>0</v>
      </c>
      <c r="X1167" s="113"/>
      <c r="Y1167" s="113">
        <f>W1167-X1167</f>
        <v>0</v>
      </c>
      <c r="Z1167" s="106"/>
      <c r="AA1167" s="93"/>
      <c r="AB1167" s="93"/>
      <c r="AC1167" s="93"/>
    </row>
    <row r="1168" spans="1:29" ht="20.100000000000001" customHeight="1" thickBot="1" x14ac:dyDescent="0.25">
      <c r="A1168" s="406"/>
      <c r="B1168" s="354" t="s">
        <v>61</v>
      </c>
      <c r="C1168" s="411"/>
      <c r="D1168" s="354"/>
      <c r="E1168" s="354"/>
      <c r="F1168" s="354"/>
      <c r="G1168" s="354"/>
      <c r="H1168" s="412"/>
      <c r="I1168" s="407"/>
      <c r="J1168" s="354"/>
      <c r="K1168" s="354"/>
      <c r="L1168" s="413"/>
      <c r="M1168" s="94"/>
      <c r="N1168" s="116"/>
      <c r="O1168" s="111" t="s">
        <v>62</v>
      </c>
      <c r="P1168" s="111"/>
      <c r="Q1168" s="111"/>
      <c r="R1168" s="111">
        <v>0</v>
      </c>
      <c r="S1168" s="92"/>
      <c r="T1168" s="111" t="s">
        <v>62</v>
      </c>
      <c r="U1168" s="117">
        <f>Y1167</f>
        <v>0</v>
      </c>
      <c r="V1168" s="113"/>
      <c r="W1168" s="117">
        <f t="shared" ref="W1168:W1178" si="309">IF(U1168="","",U1168+V1168)</f>
        <v>0</v>
      </c>
      <c r="X1168" s="113"/>
      <c r="Y1168" s="117">
        <f t="shared" ref="Y1168:Y1178" si="310">IF(W1168="","",W1168-X1168)</f>
        <v>0</v>
      </c>
      <c r="Z1168" s="118"/>
      <c r="AA1168" s="94"/>
      <c r="AB1168" s="93"/>
      <c r="AC1168" s="93"/>
    </row>
    <row r="1169" spans="1:29" ht="20.100000000000001" customHeight="1" thickBot="1" x14ac:dyDescent="0.25">
      <c r="A1169" s="406"/>
      <c r="B1169" s="414" t="s">
        <v>63</v>
      </c>
      <c r="C1169" s="415"/>
      <c r="D1169" s="354"/>
      <c r="E1169" s="354"/>
      <c r="F1169" s="543" t="s">
        <v>52</v>
      </c>
      <c r="G1169" s="544"/>
      <c r="H1169" s="354"/>
      <c r="I1169" s="543" t="s">
        <v>64</v>
      </c>
      <c r="J1169" s="545"/>
      <c r="K1169" s="544"/>
      <c r="L1169" s="416"/>
      <c r="M1169" s="93"/>
      <c r="N1169" s="110"/>
      <c r="O1169" s="111" t="s">
        <v>65</v>
      </c>
      <c r="P1169" s="111"/>
      <c r="Q1169" s="111"/>
      <c r="R1169" s="111">
        <v>0</v>
      </c>
      <c r="S1169" s="92"/>
      <c r="T1169" s="111" t="s">
        <v>65</v>
      </c>
      <c r="U1169" s="117">
        <f t="shared" ref="U1169:U1170" si="311">IF($J$1="April",Y1168,Y1168)</f>
        <v>0</v>
      </c>
      <c r="V1169" s="113"/>
      <c r="W1169" s="117">
        <f t="shared" si="309"/>
        <v>0</v>
      </c>
      <c r="X1169" s="113"/>
      <c r="Y1169" s="117">
        <f t="shared" si="310"/>
        <v>0</v>
      </c>
      <c r="Z1169" s="118"/>
      <c r="AA1169" s="93"/>
      <c r="AB1169" s="93"/>
      <c r="AC1169" s="93"/>
    </row>
    <row r="1170" spans="1:29" ht="20.100000000000001" customHeight="1" x14ac:dyDescent="0.2">
      <c r="A1170" s="406"/>
      <c r="B1170" s="354"/>
      <c r="C1170" s="354"/>
      <c r="D1170" s="354"/>
      <c r="E1170" s="354"/>
      <c r="F1170" s="354"/>
      <c r="G1170" s="354"/>
      <c r="H1170" s="417"/>
      <c r="I1170" s="354"/>
      <c r="J1170" s="354"/>
      <c r="K1170" s="354"/>
      <c r="L1170" s="418"/>
      <c r="M1170" s="93"/>
      <c r="N1170" s="110"/>
      <c r="O1170" s="111" t="s">
        <v>66</v>
      </c>
      <c r="P1170" s="111"/>
      <c r="Q1170" s="111"/>
      <c r="R1170" s="111">
        <v>0</v>
      </c>
      <c r="S1170" s="92"/>
      <c r="T1170" s="111" t="s">
        <v>66</v>
      </c>
      <c r="U1170" s="117">
        <f t="shared" si="311"/>
        <v>0</v>
      </c>
      <c r="V1170" s="113"/>
      <c r="W1170" s="117">
        <f t="shared" si="309"/>
        <v>0</v>
      </c>
      <c r="X1170" s="113"/>
      <c r="Y1170" s="117">
        <f t="shared" si="310"/>
        <v>0</v>
      </c>
      <c r="Z1170" s="118"/>
      <c r="AA1170" s="93"/>
      <c r="AB1170" s="93"/>
      <c r="AC1170" s="93"/>
    </row>
    <row r="1171" spans="1:29" ht="20.100000000000001" customHeight="1" x14ac:dyDescent="0.2">
      <c r="A1171" s="406"/>
      <c r="B1171" s="553" t="s">
        <v>51</v>
      </c>
      <c r="C1171" s="502"/>
      <c r="D1171" s="354"/>
      <c r="E1171" s="354"/>
      <c r="F1171" s="124" t="s">
        <v>67</v>
      </c>
      <c r="G1171" s="125">
        <f>IF($J$1="January",U1167,IF($J$1="February",U1168,IF($J$1="March",U1169,IF($J$1="April",U1170,IF($J$1="May",U1171,IF($J$1="June",U1172,IF($J$1="July",U1173,IF($J$1="August",U1174,IF($J$1="August",U1174,IF($J$1="September",U1175,IF($J$1="October",U1176,IF($J$1="November",U1177,IF($J$1="December",U1178)))))))))))))</f>
        <v>0</v>
      </c>
      <c r="H1171" s="417"/>
      <c r="I1171" s="420">
        <v>10</v>
      </c>
      <c r="J1171" s="127" t="s">
        <v>68</v>
      </c>
      <c r="K1171" s="128">
        <f>K1167/$K$2*I1171</f>
        <v>0</v>
      </c>
      <c r="L1171" s="419"/>
      <c r="M1171" s="93"/>
      <c r="N1171" s="110"/>
      <c r="O1171" s="111" t="s">
        <v>69</v>
      </c>
      <c r="P1171" s="111"/>
      <c r="Q1171" s="111"/>
      <c r="R1171" s="111">
        <v>0</v>
      </c>
      <c r="S1171" s="92"/>
      <c r="T1171" s="111" t="s">
        <v>69</v>
      </c>
      <c r="U1171" s="117">
        <f t="shared" ref="U1171:U1172" si="312">IF($J$1="May",Y1170,Y1170)</f>
        <v>0</v>
      </c>
      <c r="V1171" s="113"/>
      <c r="W1171" s="117">
        <f t="shared" si="309"/>
        <v>0</v>
      </c>
      <c r="X1171" s="113"/>
      <c r="Y1171" s="117">
        <f t="shared" si="310"/>
        <v>0</v>
      </c>
      <c r="Z1171" s="118"/>
      <c r="AA1171" s="93"/>
      <c r="AB1171" s="93"/>
      <c r="AC1171" s="93"/>
    </row>
    <row r="1172" spans="1:29" ht="20.100000000000001" customHeight="1" x14ac:dyDescent="0.2">
      <c r="A1172" s="406"/>
      <c r="B1172" s="130"/>
      <c r="C1172" s="130"/>
      <c r="D1172" s="354"/>
      <c r="E1172" s="354"/>
      <c r="F1172" s="124" t="s">
        <v>9</v>
      </c>
      <c r="G1172" s="125">
        <f>IF($J$1="January",V1167,IF($J$1="February",V1168,IF($J$1="March",V1169,IF($J$1="April",V1170,IF($J$1="May",V1171,IF($J$1="June",V1172,IF($J$1="July",V1173,IF($J$1="August",V1174,IF($J$1="August",V1174,IF($J$1="September",V1175,IF($J$1="October",V1176,IF($J$1="November",V1177,IF($J$1="December",V1178)))))))))))))</f>
        <v>0</v>
      </c>
      <c r="H1172" s="417"/>
      <c r="I1172" s="447"/>
      <c r="J1172" s="127" t="s">
        <v>70</v>
      </c>
      <c r="K1172" s="125">
        <f>K1167/$K$2/8*I1172</f>
        <v>0</v>
      </c>
      <c r="L1172" s="421"/>
      <c r="M1172" s="93"/>
      <c r="N1172" s="110"/>
      <c r="O1172" s="111" t="s">
        <v>47</v>
      </c>
      <c r="P1172" s="111"/>
      <c r="Q1172" s="111"/>
      <c r="R1172" s="111">
        <v>0</v>
      </c>
      <c r="S1172" s="92"/>
      <c r="T1172" s="111" t="s">
        <v>47</v>
      </c>
      <c r="U1172" s="117">
        <f t="shared" si="312"/>
        <v>0</v>
      </c>
      <c r="V1172" s="113"/>
      <c r="W1172" s="117">
        <f t="shared" si="309"/>
        <v>0</v>
      </c>
      <c r="X1172" s="113"/>
      <c r="Y1172" s="117">
        <f t="shared" si="310"/>
        <v>0</v>
      </c>
      <c r="Z1172" s="118"/>
      <c r="AA1172" s="93"/>
      <c r="AB1172" s="93"/>
      <c r="AC1172" s="93"/>
    </row>
    <row r="1173" spans="1:29" ht="20.100000000000001" customHeight="1" x14ac:dyDescent="0.2">
      <c r="A1173" s="406"/>
      <c r="B1173" s="124" t="s">
        <v>54</v>
      </c>
      <c r="C1173" s="130">
        <f>IF($J$1="January",P1167,IF($J$1="February",P1168,IF($J$1="March",P1169,IF($J$1="April",P1170,IF($J$1="May",P1171,IF($J$1="June",P1172,IF($J$1="July",P1173,IF($J$1="August",P1174,IF($J$1="August",P1174,IF($J$1="September",P1175,IF($J$1="October",P1176,IF($J$1="November",P1177,IF($J$1="December",P1178)))))))))))))</f>
        <v>0</v>
      </c>
      <c r="D1173" s="354"/>
      <c r="E1173" s="354"/>
      <c r="F1173" s="124" t="s">
        <v>222</v>
      </c>
      <c r="G1173" s="125">
        <f>IF($J$1="January",W1167,IF($J$1="February",W1168,IF($J$1="March",W1169,IF($J$1="April",W1170,IF($J$1="May",W1171,IF($J$1="June",W1172,IF($J$1="July",W1173,IF($J$1="August",W1174,IF($J$1="August",W1174,IF($J$1="September",W1175,IF($J$1="October",W1176,IF($J$1="November",W1177,IF($J$1="December",W1178)))))))))))))</f>
        <v>0</v>
      </c>
      <c r="H1173" s="417"/>
      <c r="I1173" s="447"/>
      <c r="J1173" s="127" t="s">
        <v>70</v>
      </c>
      <c r="K1173" s="125">
        <f>K1171+K1172</f>
        <v>0</v>
      </c>
      <c r="L1173" s="421"/>
      <c r="M1173" s="93"/>
      <c r="N1173" s="110"/>
      <c r="O1173" s="111" t="s">
        <v>73</v>
      </c>
      <c r="P1173" s="111"/>
      <c r="Q1173" s="111"/>
      <c r="R1173" s="111">
        <v>0</v>
      </c>
      <c r="S1173" s="92"/>
      <c r="T1173" s="111" t="s">
        <v>73</v>
      </c>
      <c r="U1173" s="117" t="str">
        <f>IF($J$1="July",Y1172,"")</f>
        <v/>
      </c>
      <c r="V1173" s="113"/>
      <c r="W1173" s="117" t="str">
        <f t="shared" si="309"/>
        <v/>
      </c>
      <c r="X1173" s="113"/>
      <c r="Y1173" s="117" t="str">
        <f t="shared" si="310"/>
        <v/>
      </c>
      <c r="Z1173" s="118"/>
      <c r="AA1173" s="93"/>
      <c r="AB1173" s="93"/>
      <c r="AC1173" s="93"/>
    </row>
    <row r="1174" spans="1:29" ht="20.100000000000001" customHeight="1" x14ac:dyDescent="0.2">
      <c r="A1174" s="406"/>
      <c r="B1174" s="124" t="s">
        <v>55</v>
      </c>
      <c r="C1174" s="130">
        <f>IF($J$1="January",Q1167,IF($J$1="February",Q1168,IF($J$1="March",Q1169,IF($J$1="April",Q1170,IF($J$1="May",Q1171,IF($J$1="June",Q1172,IF($J$1="July",Q1173,IF($J$1="August",Q1174,IF($J$1="August",Q1174,IF($J$1="September",Q1175,IF($J$1="October",Q1176,IF($J$1="November",Q1177,IF($J$1="December",Q1178)))))))))))))</f>
        <v>0</v>
      </c>
      <c r="D1174" s="354"/>
      <c r="E1174" s="354"/>
      <c r="F1174" s="124" t="s">
        <v>11</v>
      </c>
      <c r="G1174" s="125">
        <f>IF($J$1="January",X1167,IF($J$1="February",X1168,IF($J$1="March",X1169,IF($J$1="April",X1170,IF($J$1="May",X1171,IF($J$1="June",X1172,IF($J$1="July",X1173,IF($J$1="August",X1174,IF($J$1="August",X1174,IF($J$1="September",X1175,IF($J$1="October",X1176,IF($J$1="November",X1177,IF($J$1="December",X1178)))))))))))))</f>
        <v>0</v>
      </c>
      <c r="H1174" s="417"/>
      <c r="I1174" s="554" t="s">
        <v>74</v>
      </c>
      <c r="J1174" s="502"/>
      <c r="K1174" s="125">
        <f>G1174</f>
        <v>0</v>
      </c>
      <c r="L1174" s="421"/>
      <c r="M1174" s="93"/>
      <c r="N1174" s="110"/>
      <c r="O1174" s="111" t="s">
        <v>75</v>
      </c>
      <c r="P1174" s="111"/>
      <c r="Q1174" s="111"/>
      <c r="R1174" s="111" t="str">
        <f t="shared" ref="R1174:R1178" si="313">IF(Q1174="","",R1173-Q1174)</f>
        <v/>
      </c>
      <c r="S1174" s="92"/>
      <c r="T1174" s="111" t="s">
        <v>75</v>
      </c>
      <c r="U1174" s="117" t="str">
        <f>IF($J$1="August",Y1173,"")</f>
        <v/>
      </c>
      <c r="V1174" s="113"/>
      <c r="W1174" s="117" t="str">
        <f t="shared" si="309"/>
        <v/>
      </c>
      <c r="X1174" s="113"/>
      <c r="Y1174" s="117" t="str">
        <f t="shared" si="310"/>
        <v/>
      </c>
      <c r="Z1174" s="118"/>
      <c r="AA1174" s="93"/>
      <c r="AB1174" s="93"/>
      <c r="AC1174" s="93"/>
    </row>
    <row r="1175" spans="1:29" ht="18.75" customHeight="1" x14ac:dyDescent="0.2">
      <c r="A1175" s="406"/>
      <c r="B1175" s="427" t="s">
        <v>76</v>
      </c>
      <c r="C1175" s="425">
        <f>IF($J$1="January",R1167,IF($J$1="February",R1168,IF($J$1="March",R1169,IF($J$1="April",R1170,IF($J$1="May",R1171,IF($J$1="June",R1172,IF($J$1="July",R1173,IF($J$1="August",R1174,IF($J$1="August",R1174,IF($J$1="September",R1175,IF($J$1="October",R1176,IF($J$1="November",R1177,IF($J$1="December",R1178)))))))))))))</f>
        <v>0</v>
      </c>
      <c r="D1175" s="354"/>
      <c r="E1175" s="354"/>
      <c r="F1175" s="427" t="s">
        <v>58</v>
      </c>
      <c r="G1175" s="428">
        <f>IF($J$1="January",Y1167,IF($J$1="February",Y1168,IF($J$1="March",Y1169,IF($J$1="April",Y1170,IF($J$1="May",Y1171,IF($J$1="June",Y1172,IF($J$1="July",Y1173,IF($J$1="August",Y1174,IF($J$1="August",Y1174,IF($J$1="September",Y1175,IF($J$1="October",Y1176,IF($J$1="November",Y1177,IF($J$1="December",Y1178)))))))))))))</f>
        <v>0</v>
      </c>
      <c r="H1175" s="354"/>
      <c r="I1175" s="533" t="s">
        <v>13</v>
      </c>
      <c r="J1175" s="534"/>
      <c r="K1175" s="431">
        <f>K1173-K1174</f>
        <v>0</v>
      </c>
      <c r="L1175" s="413"/>
      <c r="M1175" s="93"/>
      <c r="N1175" s="110"/>
      <c r="O1175" s="111" t="s">
        <v>78</v>
      </c>
      <c r="P1175" s="111"/>
      <c r="Q1175" s="111"/>
      <c r="R1175" s="111">
        <v>0</v>
      </c>
      <c r="S1175" s="92"/>
      <c r="T1175" s="111" t="s">
        <v>78</v>
      </c>
      <c r="U1175" s="117" t="str">
        <f>IF($J$1="Sept",Y1174,"")</f>
        <v/>
      </c>
      <c r="V1175" s="113"/>
      <c r="W1175" s="117" t="str">
        <f t="shared" si="309"/>
        <v/>
      </c>
      <c r="X1175" s="113"/>
      <c r="Y1175" s="117" t="str">
        <f t="shared" si="310"/>
        <v/>
      </c>
      <c r="Z1175" s="118"/>
      <c r="AA1175" s="93"/>
      <c r="AB1175" s="93"/>
      <c r="AC1175" s="93"/>
    </row>
    <row r="1176" spans="1:29" ht="20.100000000000001" customHeight="1" x14ac:dyDescent="0.2">
      <c r="A1176" s="406"/>
      <c r="B1176" s="354"/>
      <c r="C1176" s="354"/>
      <c r="D1176" s="354"/>
      <c r="E1176" s="354"/>
      <c r="F1176" s="354"/>
      <c r="G1176" s="354"/>
      <c r="H1176" s="354"/>
      <c r="I1176" s="535"/>
      <c r="J1176" s="536"/>
      <c r="K1176" s="409"/>
      <c r="L1176" s="416"/>
      <c r="M1176" s="93"/>
      <c r="N1176" s="110"/>
      <c r="O1176" s="111" t="s">
        <v>79</v>
      </c>
      <c r="P1176" s="111"/>
      <c r="Q1176" s="111"/>
      <c r="R1176" s="111" t="str">
        <f t="shared" si="313"/>
        <v/>
      </c>
      <c r="S1176" s="92"/>
      <c r="T1176" s="111" t="s">
        <v>79</v>
      </c>
      <c r="U1176" s="117" t="str">
        <f>IF($J$1="October",Y1175,"")</f>
        <v/>
      </c>
      <c r="V1176" s="113"/>
      <c r="W1176" s="117" t="str">
        <f t="shared" si="309"/>
        <v/>
      </c>
      <c r="X1176" s="113"/>
      <c r="Y1176" s="117" t="str">
        <f t="shared" si="310"/>
        <v/>
      </c>
      <c r="Z1176" s="118"/>
      <c r="AA1176" s="93"/>
      <c r="AB1176" s="93"/>
      <c r="AC1176" s="93"/>
    </row>
    <row r="1177" spans="1:29" ht="20.100000000000001" customHeight="1" x14ac:dyDescent="0.3">
      <c r="A1177" s="406"/>
      <c r="B1177" s="445"/>
      <c r="C1177" s="445"/>
      <c r="D1177" s="445"/>
      <c r="E1177" s="445"/>
      <c r="F1177" s="445"/>
      <c r="G1177" s="445"/>
      <c r="H1177" s="445"/>
      <c r="I1177" s="535"/>
      <c r="J1177" s="536"/>
      <c r="K1177" s="409"/>
      <c r="L1177" s="416"/>
      <c r="M1177" s="93"/>
      <c r="N1177" s="110"/>
      <c r="O1177" s="111" t="s">
        <v>80</v>
      </c>
      <c r="P1177" s="111"/>
      <c r="Q1177" s="111"/>
      <c r="R1177" s="111" t="str">
        <f t="shared" si="313"/>
        <v/>
      </c>
      <c r="S1177" s="92"/>
      <c r="T1177" s="111" t="s">
        <v>80</v>
      </c>
      <c r="U1177" s="117" t="str">
        <f>IF($J$1="November",Y1176,"")</f>
        <v/>
      </c>
      <c r="V1177" s="113"/>
      <c r="W1177" s="117" t="str">
        <f t="shared" si="309"/>
        <v/>
      </c>
      <c r="X1177" s="113"/>
      <c r="Y1177" s="117" t="str">
        <f t="shared" si="310"/>
        <v/>
      </c>
      <c r="Z1177" s="118"/>
      <c r="AA1177" s="93"/>
      <c r="AB1177" s="93"/>
      <c r="AC1177" s="93"/>
    </row>
    <row r="1178" spans="1:29" ht="20.100000000000001" customHeight="1" thickBot="1" x14ac:dyDescent="0.35">
      <c r="A1178" s="422"/>
      <c r="B1178" s="448"/>
      <c r="C1178" s="448"/>
      <c r="D1178" s="448"/>
      <c r="E1178" s="448"/>
      <c r="F1178" s="448"/>
      <c r="G1178" s="448"/>
      <c r="H1178" s="448"/>
      <c r="I1178" s="448"/>
      <c r="J1178" s="448"/>
      <c r="K1178" s="448"/>
      <c r="L1178" s="424"/>
      <c r="M1178" s="93"/>
      <c r="N1178" s="110"/>
      <c r="O1178" s="111" t="s">
        <v>81</v>
      </c>
      <c r="P1178" s="111"/>
      <c r="Q1178" s="111"/>
      <c r="R1178" s="111" t="str">
        <f t="shared" si="313"/>
        <v/>
      </c>
      <c r="S1178" s="92"/>
      <c r="T1178" s="111" t="s">
        <v>81</v>
      </c>
      <c r="U1178" s="117" t="str">
        <f>IF($J$1="Dec",Y1177,"")</f>
        <v/>
      </c>
      <c r="V1178" s="113"/>
      <c r="W1178" s="117" t="str">
        <f t="shared" si="309"/>
        <v/>
      </c>
      <c r="X1178" s="113"/>
      <c r="Y1178" s="117" t="str">
        <f t="shared" si="310"/>
        <v/>
      </c>
      <c r="Z1178" s="118"/>
      <c r="AA1178" s="93"/>
      <c r="AB1178" s="93"/>
      <c r="AC1178" s="93"/>
    </row>
    <row r="1179" spans="1:29" ht="20.100000000000001" customHeight="1" thickBot="1" x14ac:dyDescent="0.3">
      <c r="M1179" s="86"/>
      <c r="N1179" s="110"/>
      <c r="O1179" s="86"/>
      <c r="P1179" s="86"/>
      <c r="Q1179" s="86"/>
      <c r="R1179" s="86"/>
      <c r="S1179" s="86"/>
      <c r="T1179" s="86"/>
      <c r="U1179" s="86"/>
      <c r="V1179" s="86"/>
      <c r="W1179" s="86"/>
      <c r="X1179" s="86"/>
      <c r="Y1179" s="86"/>
      <c r="Z1179" s="86"/>
      <c r="AA1179" s="86"/>
      <c r="AB1179" s="86"/>
      <c r="AC1179" s="86"/>
    </row>
    <row r="1180" spans="1:29" ht="20.100000000000001" customHeight="1" thickBot="1" x14ac:dyDescent="0.55000000000000004">
      <c r="A1180" s="537" t="s">
        <v>50</v>
      </c>
      <c r="B1180" s="538"/>
      <c r="C1180" s="538"/>
      <c r="D1180" s="538"/>
      <c r="E1180" s="538"/>
      <c r="F1180" s="538"/>
      <c r="G1180" s="538"/>
      <c r="H1180" s="538"/>
      <c r="I1180" s="538"/>
      <c r="J1180" s="538"/>
      <c r="K1180" s="538"/>
      <c r="L1180" s="539"/>
      <c r="M1180" s="94"/>
      <c r="N1180" s="110"/>
      <c r="O1180" s="546" t="s">
        <v>51</v>
      </c>
      <c r="P1180" s="547"/>
      <c r="Q1180" s="547"/>
      <c r="R1180" s="548"/>
      <c r="S1180" s="96"/>
      <c r="T1180" s="546" t="s">
        <v>52</v>
      </c>
      <c r="U1180" s="547"/>
      <c r="V1180" s="547"/>
      <c r="W1180" s="547"/>
      <c r="X1180" s="547"/>
      <c r="Y1180" s="548"/>
      <c r="Z1180" s="97"/>
      <c r="AA1180" s="86"/>
      <c r="AB1180" s="86"/>
      <c r="AC1180" s="86"/>
    </row>
    <row r="1181" spans="1:29" ht="20.100000000000001" customHeight="1" thickBot="1" x14ac:dyDescent="0.3">
      <c r="A1181" s="437"/>
      <c r="B1181" s="438"/>
      <c r="C1181" s="540" t="s">
        <v>240</v>
      </c>
      <c r="D1181" s="541"/>
      <c r="E1181" s="541"/>
      <c r="F1181" s="541"/>
      <c r="G1181" s="438" t="str">
        <f>$J$1</f>
        <v>February</v>
      </c>
      <c r="H1181" s="542">
        <f>$K$1</f>
        <v>2024</v>
      </c>
      <c r="I1181" s="541"/>
      <c r="J1181" s="438"/>
      <c r="K1181" s="439"/>
      <c r="L1181" s="440"/>
      <c r="M1181" s="102"/>
      <c r="N1181" s="148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106"/>
      <c r="AA1181" s="86"/>
      <c r="AB1181" s="86"/>
      <c r="AC1181" s="86"/>
    </row>
    <row r="1182" spans="1:29" ht="20.100000000000001" customHeight="1" thickBot="1" x14ac:dyDescent="0.3">
      <c r="A1182" s="406"/>
      <c r="B1182" s="354"/>
      <c r="C1182" s="354"/>
      <c r="D1182" s="407"/>
      <c r="E1182" s="407"/>
      <c r="F1182" s="407"/>
      <c r="G1182" s="407"/>
      <c r="H1182" s="407"/>
      <c r="I1182" s="354"/>
      <c r="J1182" s="408" t="s">
        <v>59</v>
      </c>
      <c r="K1182" s="409"/>
      <c r="L1182" s="410"/>
      <c r="M1182" s="93"/>
      <c r="N1182" s="86"/>
      <c r="O1182" s="111" t="s">
        <v>60</v>
      </c>
      <c r="P1182" s="111"/>
      <c r="Q1182" s="111"/>
      <c r="R1182" s="111"/>
      <c r="S1182" s="112"/>
      <c r="T1182" s="111" t="s">
        <v>60</v>
      </c>
      <c r="U1182" s="113"/>
      <c r="V1182" s="113"/>
      <c r="W1182" s="113">
        <f>V1182+U1182</f>
        <v>0</v>
      </c>
      <c r="X1182" s="113"/>
      <c r="Y1182" s="113">
        <f>W1182-X1182</f>
        <v>0</v>
      </c>
      <c r="Z1182" s="106"/>
      <c r="AA1182" s="86"/>
      <c r="AB1182" s="86"/>
      <c r="AC1182" s="86"/>
    </row>
    <row r="1183" spans="1:29" ht="20.100000000000001" customHeight="1" thickBot="1" x14ac:dyDescent="0.3">
      <c r="A1183" s="406"/>
      <c r="B1183" s="354" t="s">
        <v>61</v>
      </c>
      <c r="C1183" s="411" t="s">
        <v>202</v>
      </c>
      <c r="D1183" s="354"/>
      <c r="E1183" s="354"/>
      <c r="F1183" s="354"/>
      <c r="G1183" s="354"/>
      <c r="H1183" s="412"/>
      <c r="I1183" s="407"/>
      <c r="J1183" s="354"/>
      <c r="K1183" s="354"/>
      <c r="L1183" s="413"/>
      <c r="M1183" s="94"/>
      <c r="N1183" s="95"/>
      <c r="O1183" s="111" t="s">
        <v>62</v>
      </c>
      <c r="P1183" s="111"/>
      <c r="Q1183" s="111"/>
      <c r="R1183" s="111" t="str">
        <f t="shared" ref="R1183:R1184" si="314">IF(Q1183="","",R1182-Q1183)</f>
        <v/>
      </c>
      <c r="S1183" s="92"/>
      <c r="T1183" s="111" t="s">
        <v>62</v>
      </c>
      <c r="U1183" s="117">
        <f>Y1182</f>
        <v>0</v>
      </c>
      <c r="V1183" s="113"/>
      <c r="W1183" s="117">
        <f t="shared" ref="W1183:W1191" si="315">IF(U1183="","",U1183+V1183)</f>
        <v>0</v>
      </c>
      <c r="X1183" s="113"/>
      <c r="Y1183" s="117">
        <f t="shared" ref="Y1183:Y1193" si="316">IF(W1183="","",W1183-X1183)</f>
        <v>0</v>
      </c>
      <c r="Z1183" s="118"/>
      <c r="AA1183" s="86"/>
      <c r="AB1183" s="86"/>
      <c r="AC1183" s="86"/>
    </row>
    <row r="1184" spans="1:29" ht="20.100000000000001" customHeight="1" thickBot="1" x14ac:dyDescent="0.3">
      <c r="A1184" s="406"/>
      <c r="B1184" s="414" t="s">
        <v>63</v>
      </c>
      <c r="C1184" s="446"/>
      <c r="D1184" s="354"/>
      <c r="E1184" s="354"/>
      <c r="F1184" s="543" t="s">
        <v>52</v>
      </c>
      <c r="G1184" s="544"/>
      <c r="H1184" s="354"/>
      <c r="I1184" s="543" t="s">
        <v>64</v>
      </c>
      <c r="J1184" s="545"/>
      <c r="K1184" s="544"/>
      <c r="L1184" s="416"/>
      <c r="M1184" s="93"/>
      <c r="N1184" s="103"/>
      <c r="O1184" s="111" t="s">
        <v>65</v>
      </c>
      <c r="P1184" s="111"/>
      <c r="Q1184" s="111"/>
      <c r="R1184" s="111" t="str">
        <f t="shared" si="314"/>
        <v/>
      </c>
      <c r="S1184" s="92"/>
      <c r="T1184" s="111" t="s">
        <v>65</v>
      </c>
      <c r="U1184" s="117"/>
      <c r="V1184" s="113"/>
      <c r="W1184" s="117" t="str">
        <f t="shared" si="315"/>
        <v/>
      </c>
      <c r="X1184" s="113"/>
      <c r="Y1184" s="117" t="str">
        <f t="shared" si="316"/>
        <v/>
      </c>
      <c r="Z1184" s="118"/>
      <c r="AA1184" s="86"/>
      <c r="AB1184" s="86"/>
      <c r="AC1184" s="86"/>
    </row>
    <row r="1185" spans="1:29" ht="20.100000000000001" customHeight="1" x14ac:dyDescent="0.25">
      <c r="A1185" s="406"/>
      <c r="B1185" s="354"/>
      <c r="C1185" s="354"/>
      <c r="D1185" s="354"/>
      <c r="E1185" s="354"/>
      <c r="F1185" s="354"/>
      <c r="G1185" s="354"/>
      <c r="H1185" s="417"/>
      <c r="I1185" s="354"/>
      <c r="J1185" s="354"/>
      <c r="K1185" s="354"/>
      <c r="L1185" s="418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 t="str">
        <f t="shared" si="315"/>
        <v/>
      </c>
      <c r="X1185" s="113"/>
      <c r="Y1185" s="117" t="str">
        <f t="shared" si="316"/>
        <v/>
      </c>
      <c r="Z1185" s="118"/>
      <c r="AA1185" s="86"/>
      <c r="AB1185" s="86"/>
      <c r="AC1185" s="86"/>
    </row>
    <row r="1186" spans="1:29" ht="20.100000000000001" customHeight="1" x14ac:dyDescent="0.25">
      <c r="A1186" s="406"/>
      <c r="B1186" s="553" t="s">
        <v>51</v>
      </c>
      <c r="C1186" s="502"/>
      <c r="D1186" s="354"/>
      <c r="E1186" s="354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417"/>
      <c r="I1186" s="420"/>
      <c r="J1186" s="127" t="s">
        <v>68</v>
      </c>
      <c r="K1186" s="128">
        <f>K1182/$K$2*I1186</f>
        <v>0</v>
      </c>
      <c r="L1186" s="419"/>
      <c r="M1186" s="93"/>
      <c r="N1186" s="116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 t="str">
        <f t="shared" si="315"/>
        <v/>
      </c>
      <c r="X1186" s="113"/>
      <c r="Y1186" s="117" t="str">
        <f t="shared" si="316"/>
        <v/>
      </c>
      <c r="Z1186" s="118"/>
      <c r="AA1186" s="86"/>
      <c r="AB1186" s="86"/>
      <c r="AC1186" s="86"/>
    </row>
    <row r="1187" spans="1:29" ht="20.100000000000001" customHeight="1" x14ac:dyDescent="0.25">
      <c r="A1187" s="406"/>
      <c r="B1187" s="130"/>
      <c r="C1187" s="130"/>
      <c r="D1187" s="354"/>
      <c r="E1187" s="354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417"/>
      <c r="I1187" s="447"/>
      <c r="J1187" s="127" t="s">
        <v>70</v>
      </c>
      <c r="K1187" s="125">
        <f>K1182/$K$2/8*I1187</f>
        <v>0</v>
      </c>
      <c r="L1187" s="421"/>
      <c r="M1187" s="93"/>
      <c r="N1187" s="110"/>
      <c r="O1187" s="111" t="s">
        <v>47</v>
      </c>
      <c r="P1187" s="111"/>
      <c r="Q1187" s="111"/>
      <c r="R1187" s="111">
        <v>0</v>
      </c>
      <c r="S1187" s="92"/>
      <c r="T1187" s="111" t="s">
        <v>47</v>
      </c>
      <c r="U1187" s="117"/>
      <c r="V1187" s="113"/>
      <c r="W1187" s="117" t="str">
        <f t="shared" si="315"/>
        <v/>
      </c>
      <c r="X1187" s="113"/>
      <c r="Y1187" s="117" t="str">
        <f t="shared" si="316"/>
        <v/>
      </c>
      <c r="Z1187" s="118"/>
      <c r="AA1187" s="86"/>
      <c r="AB1187" s="86"/>
      <c r="AC1187" s="86"/>
    </row>
    <row r="1188" spans="1:29" ht="20.100000000000001" customHeight="1" x14ac:dyDescent="0.25">
      <c r="A1188" s="406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354"/>
      <c r="E1188" s="354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417"/>
      <c r="I1188" s="554" t="s">
        <v>72</v>
      </c>
      <c r="J1188" s="502"/>
      <c r="K1188" s="125">
        <f>K1186+K1187</f>
        <v>0</v>
      </c>
      <c r="L1188" s="42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 t="str">
        <f t="shared" si="315"/>
        <v/>
      </c>
      <c r="X1188" s="113"/>
      <c r="Y1188" s="117" t="str">
        <f t="shared" si="316"/>
        <v/>
      </c>
      <c r="Z1188" s="118"/>
      <c r="AA1188" s="86"/>
      <c r="AB1188" s="86"/>
      <c r="AC1188" s="86"/>
    </row>
    <row r="1189" spans="1:29" ht="20.100000000000001" customHeight="1" x14ac:dyDescent="0.25">
      <c r="A1189" s="406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354"/>
      <c r="E1189" s="354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417"/>
      <c r="I1189" s="554" t="s">
        <v>74</v>
      </c>
      <c r="J1189" s="502"/>
      <c r="K1189" s="125">
        <f>G1189</f>
        <v>0</v>
      </c>
      <c r="L1189" s="42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 t="str">
        <f t="shared" si="315"/>
        <v/>
      </c>
      <c r="X1189" s="113"/>
      <c r="Y1189" s="117" t="str">
        <f t="shared" si="316"/>
        <v/>
      </c>
      <c r="Z1189" s="118"/>
      <c r="AA1189" s="86"/>
      <c r="AB1189" s="86"/>
      <c r="AC1189" s="86"/>
    </row>
    <row r="1190" spans="1:29" ht="18.75" customHeight="1" x14ac:dyDescent="0.2">
      <c r="A1190" s="406"/>
      <c r="B1190" s="427" t="s">
        <v>76</v>
      </c>
      <c r="C1190" s="425" t="str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/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33" t="s">
        <v>13</v>
      </c>
      <c r="J1190" s="534"/>
      <c r="K1190" s="431">
        <f>K1188-K1189</f>
        <v>0</v>
      </c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/>
      <c r="V1190" s="113"/>
      <c r="W1190" s="117" t="str">
        <f t="shared" si="315"/>
        <v/>
      </c>
      <c r="X1190" s="113"/>
      <c r="Y1190" s="117" t="str">
        <f t="shared" si="316"/>
        <v/>
      </c>
      <c r="Z1190" s="118"/>
      <c r="AA1190" s="93"/>
      <c r="AB1190" s="93"/>
      <c r="AC1190" s="93"/>
    </row>
    <row r="1191" spans="1:29" ht="20.100000000000001" customHeight="1" x14ac:dyDescent="0.25">
      <c r="A1191" s="406"/>
      <c r="B1191" s="354"/>
      <c r="C1191" s="354"/>
      <c r="D1191" s="354"/>
      <c r="E1191" s="354"/>
      <c r="F1191" s="354"/>
      <c r="G1191" s="354"/>
      <c r="H1191" s="354"/>
      <c r="I1191" s="535"/>
      <c r="J1191" s="536"/>
      <c r="K1191" s="409"/>
      <c r="L1191" s="416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/>
      <c r="V1191" s="113"/>
      <c r="W1191" s="117" t="str">
        <f t="shared" si="315"/>
        <v/>
      </c>
      <c r="X1191" s="113"/>
      <c r="Y1191" s="117" t="str">
        <f t="shared" si="316"/>
        <v/>
      </c>
      <c r="Z1191" s="118"/>
      <c r="AA1191" s="86"/>
      <c r="AB1191" s="86"/>
      <c r="AC1191" s="86"/>
    </row>
    <row r="1192" spans="1:29" ht="20.100000000000001" customHeight="1" x14ac:dyDescent="0.3">
      <c r="A1192" s="406"/>
      <c r="B1192" s="445"/>
      <c r="C1192" s="445"/>
      <c r="D1192" s="445"/>
      <c r="E1192" s="445"/>
      <c r="F1192" s="445"/>
      <c r="G1192" s="445"/>
      <c r="H1192" s="445"/>
      <c r="I1192" s="535"/>
      <c r="J1192" s="536"/>
      <c r="K1192" s="409"/>
      <c r="L1192" s="416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 t="str">
        <f t="shared" ref="W1192:W1193" si="317">IF(U1192="","",U1192+V1192)</f>
        <v/>
      </c>
      <c r="X1192" s="113"/>
      <c r="Y1192" s="117" t="str">
        <f t="shared" si="316"/>
        <v/>
      </c>
      <c r="Z1192" s="118"/>
      <c r="AA1192" s="86"/>
      <c r="AB1192" s="86"/>
      <c r="AC1192" s="86"/>
    </row>
    <row r="1193" spans="1:29" ht="20.100000000000001" customHeight="1" thickBot="1" x14ac:dyDescent="0.35">
      <c r="A1193" s="422"/>
      <c r="B1193" s="448"/>
      <c r="C1193" s="448"/>
      <c r="D1193" s="448"/>
      <c r="E1193" s="448"/>
      <c r="F1193" s="448"/>
      <c r="G1193" s="448"/>
      <c r="H1193" s="448"/>
      <c r="I1193" s="448"/>
      <c r="J1193" s="448"/>
      <c r="K1193" s="448"/>
      <c r="L1193" s="42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 t="str">
        <f t="shared" si="317"/>
        <v/>
      </c>
      <c r="X1193" s="113"/>
      <c r="Y1193" s="117" t="str">
        <f t="shared" si="316"/>
        <v/>
      </c>
      <c r="Z1193" s="118"/>
      <c r="AA1193" s="86"/>
      <c r="AB1193" s="86"/>
      <c r="AC1193" s="86"/>
    </row>
    <row r="1194" spans="1:29" ht="20.100000000000001" customHeight="1" x14ac:dyDescent="0.2">
      <c r="A1194" s="354"/>
      <c r="B1194" s="354"/>
      <c r="C1194" s="354"/>
      <c r="D1194" s="354"/>
      <c r="E1194" s="354"/>
      <c r="F1194" s="354"/>
      <c r="G1194" s="354"/>
      <c r="H1194" s="354"/>
      <c r="I1194" s="354"/>
      <c r="J1194" s="354"/>
      <c r="K1194" s="354"/>
      <c r="L1194" s="354"/>
      <c r="M1194" s="136"/>
      <c r="N1194" s="137"/>
      <c r="O1194" s="137"/>
      <c r="P1194" s="137"/>
      <c r="Q1194" s="137"/>
      <c r="R1194" s="137"/>
      <c r="S1194" s="137"/>
      <c r="T1194" s="137"/>
      <c r="U1194" s="137"/>
      <c r="V1194" s="137"/>
      <c r="W1194" s="137"/>
      <c r="X1194" s="137"/>
      <c r="Y1194" s="137"/>
      <c r="Z1194" s="137"/>
      <c r="AA1194" s="136"/>
      <c r="AB1194" s="136"/>
      <c r="AC1194" s="136"/>
    </row>
    <row r="1195" spans="1:29" ht="20.100000000000001" customHeight="1" x14ac:dyDescent="0.2"/>
    <row r="1196" spans="1:29" ht="20.100000000000001" customHeight="1" x14ac:dyDescent="0.2"/>
    <row r="1197" spans="1:29" ht="20.100000000000001" customHeight="1" x14ac:dyDescent="0.2"/>
    <row r="1198" spans="1:29" ht="20.100000000000001" customHeight="1" x14ac:dyDescent="0.2"/>
    <row r="1199" spans="1:29" ht="20.100000000000001" customHeight="1" x14ac:dyDescent="0.2"/>
    <row r="1200" spans="1:29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</sheetData>
  <mergeCells count="1024">
    <mergeCell ref="I1144:J1144"/>
    <mergeCell ref="I1145:J1145"/>
    <mergeCell ref="I876:J876"/>
    <mergeCell ref="T864:Y864"/>
    <mergeCell ref="C865:F865"/>
    <mergeCell ref="H865:I865"/>
    <mergeCell ref="F868:G868"/>
    <mergeCell ref="I868:K868"/>
    <mergeCell ref="B870:C870"/>
    <mergeCell ref="I872:J872"/>
    <mergeCell ref="I873:J873"/>
    <mergeCell ref="I874:J874"/>
    <mergeCell ref="T1135:Y1135"/>
    <mergeCell ref="C1136:F1136"/>
    <mergeCell ref="H1136:I1136"/>
    <mergeCell ref="F1139:G1139"/>
    <mergeCell ref="I1139:K1139"/>
    <mergeCell ref="B1141:C1141"/>
    <mergeCell ref="I1143:J1143"/>
    <mergeCell ref="I1115:J1115"/>
    <mergeCell ref="I1116:J1116"/>
    <mergeCell ref="I1117:J1117"/>
    <mergeCell ref="O1105:R1105"/>
    <mergeCell ref="T1105:Y1105"/>
    <mergeCell ref="C1106:F1106"/>
    <mergeCell ref="H1106:I1106"/>
    <mergeCell ref="F1109:G1109"/>
    <mergeCell ref="I1109:K1109"/>
    <mergeCell ref="B1111:C1111"/>
    <mergeCell ref="I1113:J1113"/>
    <mergeCell ref="I1114:J1114"/>
    <mergeCell ref="I1040:J1040"/>
    <mergeCell ref="T849:Y849"/>
    <mergeCell ref="C850:F850"/>
    <mergeCell ref="H850:I850"/>
    <mergeCell ref="A263:L263"/>
    <mergeCell ref="O263:R263"/>
    <mergeCell ref="T263:Y263"/>
    <mergeCell ref="C264:F264"/>
    <mergeCell ref="H264:I264"/>
    <mergeCell ref="F267:G267"/>
    <mergeCell ref="I267:K267"/>
    <mergeCell ref="B269:C269"/>
    <mergeCell ref="I271:J271"/>
    <mergeCell ref="I845:J845"/>
    <mergeCell ref="I846:J846"/>
    <mergeCell ref="B328:C328"/>
    <mergeCell ref="I330:J330"/>
    <mergeCell ref="H789:I789"/>
    <mergeCell ref="C820:F820"/>
    <mergeCell ref="H820:I820"/>
    <mergeCell ref="F823:G823"/>
    <mergeCell ref="I823:K823"/>
    <mergeCell ref="B825:C825"/>
    <mergeCell ref="I827:J827"/>
    <mergeCell ref="T743:Y743"/>
    <mergeCell ref="T788:Y788"/>
    <mergeCell ref="I346:J346"/>
    <mergeCell ref="B298:C298"/>
    <mergeCell ref="F838:G838"/>
    <mergeCell ref="I838:K838"/>
    <mergeCell ref="B840:C840"/>
    <mergeCell ref="I842:J842"/>
    <mergeCell ref="I843:J843"/>
    <mergeCell ref="I1083:J1083"/>
    <mergeCell ref="I1084:J1084"/>
    <mergeCell ref="I1085:J1085"/>
    <mergeCell ref="I1041:J1041"/>
    <mergeCell ref="I1100:J1100"/>
    <mergeCell ref="I1101:J1101"/>
    <mergeCell ref="A1090:L1090"/>
    <mergeCell ref="I1069:J1069"/>
    <mergeCell ref="I1070:J1070"/>
    <mergeCell ref="I1071:J1071"/>
    <mergeCell ref="I1072:J1072"/>
    <mergeCell ref="A1075:L1075"/>
    <mergeCell ref="O1075:R1075"/>
    <mergeCell ref="T1075:Y1075"/>
    <mergeCell ref="C1076:F1076"/>
    <mergeCell ref="H1076:I1076"/>
    <mergeCell ref="A1060:L1060"/>
    <mergeCell ref="O1060:R1060"/>
    <mergeCell ref="T1060:Y1060"/>
    <mergeCell ref="C1061:F1061"/>
    <mergeCell ref="H1061:I1061"/>
    <mergeCell ref="I1079:K1079"/>
    <mergeCell ref="I1064:K1064"/>
    <mergeCell ref="B1066:C1066"/>
    <mergeCell ref="I1068:J1068"/>
    <mergeCell ref="A1105:L1105"/>
    <mergeCell ref="T954:Y954"/>
    <mergeCell ref="O969:R969"/>
    <mergeCell ref="T969:Y969"/>
    <mergeCell ref="T1030:Y1030"/>
    <mergeCell ref="B1036:C1036"/>
    <mergeCell ref="I1038:J1038"/>
    <mergeCell ref="I1039:J1039"/>
    <mergeCell ref="T1015:Y1015"/>
    <mergeCell ref="I1023:J1023"/>
    <mergeCell ref="I1024:J1024"/>
    <mergeCell ref="F928:G928"/>
    <mergeCell ref="T1000:Y1000"/>
    <mergeCell ref="C1001:F1001"/>
    <mergeCell ref="H1001:I1001"/>
    <mergeCell ref="F1004:G1004"/>
    <mergeCell ref="I1004:K1004"/>
    <mergeCell ref="B1006:C1006"/>
    <mergeCell ref="I1008:J1008"/>
    <mergeCell ref="I1042:J1042"/>
    <mergeCell ref="I1054:J1054"/>
    <mergeCell ref="I1055:J1055"/>
    <mergeCell ref="I1056:J1056"/>
    <mergeCell ref="I1057:J1057"/>
    <mergeCell ref="A1045:L1045"/>
    <mergeCell ref="C1046:F1046"/>
    <mergeCell ref="H1046:I1046"/>
    <mergeCell ref="O1000:R1000"/>
    <mergeCell ref="B1081:C1081"/>
    <mergeCell ref="I934:J934"/>
    <mergeCell ref="I935:J935"/>
    <mergeCell ref="I936:J936"/>
    <mergeCell ref="C970:F970"/>
    <mergeCell ref="H970:I970"/>
    <mergeCell ref="F973:G973"/>
    <mergeCell ref="I973:K973"/>
    <mergeCell ref="I1102:J1102"/>
    <mergeCell ref="A924:L924"/>
    <mergeCell ref="I1009:J1009"/>
    <mergeCell ref="I1010:J1010"/>
    <mergeCell ref="I1011:J1011"/>
    <mergeCell ref="I1012:J1012"/>
    <mergeCell ref="A1000:L1000"/>
    <mergeCell ref="O1090:R1090"/>
    <mergeCell ref="T1090:Y1090"/>
    <mergeCell ref="C1091:F1091"/>
    <mergeCell ref="H1091:I1091"/>
    <mergeCell ref="F1094:G1094"/>
    <mergeCell ref="I1094:K1094"/>
    <mergeCell ref="B1096:C1096"/>
    <mergeCell ref="I1098:J1098"/>
    <mergeCell ref="I1099:J1099"/>
    <mergeCell ref="F1079:G1079"/>
    <mergeCell ref="O985:R985"/>
    <mergeCell ref="T985:Y985"/>
    <mergeCell ref="C986:F986"/>
    <mergeCell ref="H986:I986"/>
    <mergeCell ref="I949:J949"/>
    <mergeCell ref="I1086:J1086"/>
    <mergeCell ref="I1087:J1087"/>
    <mergeCell ref="F1064:G1064"/>
    <mergeCell ref="I965:J965"/>
    <mergeCell ref="I966:J966"/>
    <mergeCell ref="B991:C991"/>
    <mergeCell ref="I828:J828"/>
    <mergeCell ref="I331:J331"/>
    <mergeCell ref="I332:J332"/>
    <mergeCell ref="I333:J333"/>
    <mergeCell ref="I347:J347"/>
    <mergeCell ref="I348:J348"/>
    <mergeCell ref="I345:J345"/>
    <mergeCell ref="I349:J349"/>
    <mergeCell ref="H338:I338"/>
    <mergeCell ref="I769:J769"/>
    <mergeCell ref="I770:J770"/>
    <mergeCell ref="I375:J375"/>
    <mergeCell ref="I376:J376"/>
    <mergeCell ref="I377:J377"/>
    <mergeCell ref="I378:J378"/>
    <mergeCell ref="I521:K521"/>
    <mergeCell ref="I527:J527"/>
    <mergeCell ref="I528:J528"/>
    <mergeCell ref="I529:J529"/>
    <mergeCell ref="I543:J543"/>
    <mergeCell ref="I544:J544"/>
    <mergeCell ref="A517:L517"/>
    <mergeCell ref="I596:K596"/>
    <mergeCell ref="F626:G626"/>
    <mergeCell ref="B628:C628"/>
    <mergeCell ref="I630:J630"/>
    <mergeCell ref="H623:I623"/>
    <mergeCell ref="I626:K626"/>
    <mergeCell ref="A412:L412"/>
    <mergeCell ref="F401:G401"/>
    <mergeCell ref="O382:R382"/>
    <mergeCell ref="T382:Y382"/>
    <mergeCell ref="C353:F353"/>
    <mergeCell ref="H353:I353"/>
    <mergeCell ref="I356:K356"/>
    <mergeCell ref="A367:L367"/>
    <mergeCell ref="O367:R367"/>
    <mergeCell ref="T367:Y367"/>
    <mergeCell ref="C368:F368"/>
    <mergeCell ref="H368:I368"/>
    <mergeCell ref="F356:G356"/>
    <mergeCell ref="B358:C358"/>
    <mergeCell ref="I360:J360"/>
    <mergeCell ref="F371:G371"/>
    <mergeCell ref="I371:K371"/>
    <mergeCell ref="O352:R352"/>
    <mergeCell ref="I361:J361"/>
    <mergeCell ref="I362:J362"/>
    <mergeCell ref="I363:J363"/>
    <mergeCell ref="I364:J364"/>
    <mergeCell ref="A352:L352"/>
    <mergeCell ref="I379:J379"/>
    <mergeCell ref="A382:L382"/>
    <mergeCell ref="T307:Y307"/>
    <mergeCell ref="C308:F308"/>
    <mergeCell ref="I334:J334"/>
    <mergeCell ref="F989:G989"/>
    <mergeCell ref="I989:K989"/>
    <mergeCell ref="I326:K326"/>
    <mergeCell ref="A985:L985"/>
    <mergeCell ref="H308:I308"/>
    <mergeCell ref="F311:G311"/>
    <mergeCell ref="I311:K311"/>
    <mergeCell ref="B313:C313"/>
    <mergeCell ref="I315:J315"/>
    <mergeCell ref="I316:J316"/>
    <mergeCell ref="I317:J317"/>
    <mergeCell ref="I318:J318"/>
    <mergeCell ref="I319:J319"/>
    <mergeCell ref="A337:L337"/>
    <mergeCell ref="O337:R337"/>
    <mergeCell ref="T337:Y337"/>
    <mergeCell ref="C338:F338"/>
    <mergeCell ref="F341:G341"/>
    <mergeCell ref="I341:K341"/>
    <mergeCell ref="B343:C343"/>
    <mergeCell ref="O322:R322"/>
    <mergeCell ref="T322:Y322"/>
    <mergeCell ref="O412:R412"/>
    <mergeCell ref="I423:J423"/>
    <mergeCell ref="I424:J424"/>
    <mergeCell ref="F446:G446"/>
    <mergeCell ref="I446:K446"/>
    <mergeCell ref="I451:J451"/>
    <mergeCell ref="T352:Y352"/>
    <mergeCell ref="O502:R502"/>
    <mergeCell ref="T502:Y502"/>
    <mergeCell ref="C503:F503"/>
    <mergeCell ref="H503:I503"/>
    <mergeCell ref="I506:K506"/>
    <mergeCell ref="A532:L532"/>
    <mergeCell ref="O532:R532"/>
    <mergeCell ref="T532:Y532"/>
    <mergeCell ref="C533:F533"/>
    <mergeCell ref="H533:I533"/>
    <mergeCell ref="F506:G506"/>
    <mergeCell ref="B508:C508"/>
    <mergeCell ref="I510:J510"/>
    <mergeCell ref="I511:J511"/>
    <mergeCell ref="I512:J512"/>
    <mergeCell ref="T547:Y547"/>
    <mergeCell ref="C548:F548"/>
    <mergeCell ref="I513:J513"/>
    <mergeCell ref="I514:J514"/>
    <mergeCell ref="F521:G521"/>
    <mergeCell ref="B523:C523"/>
    <mergeCell ref="I525:J525"/>
    <mergeCell ref="I526:J526"/>
    <mergeCell ref="T577:Y577"/>
    <mergeCell ref="C578:F578"/>
    <mergeCell ref="H578:I578"/>
    <mergeCell ref="I581:K581"/>
    <mergeCell ref="F566:G566"/>
    <mergeCell ref="B568:C568"/>
    <mergeCell ref="I570:J570"/>
    <mergeCell ref="I571:J571"/>
    <mergeCell ref="F581:G581"/>
    <mergeCell ref="H548:I548"/>
    <mergeCell ref="O592:R592"/>
    <mergeCell ref="T592:Y592"/>
    <mergeCell ref="A592:L592"/>
    <mergeCell ref="I588:J588"/>
    <mergeCell ref="I589:J589"/>
    <mergeCell ref="A577:L577"/>
    <mergeCell ref="T622:Y622"/>
    <mergeCell ref="T607:Y607"/>
    <mergeCell ref="C608:F608"/>
    <mergeCell ref="A607:L607"/>
    <mergeCell ref="B613:C613"/>
    <mergeCell ref="I615:J615"/>
    <mergeCell ref="B583:C583"/>
    <mergeCell ref="I585:J585"/>
    <mergeCell ref="A562:L562"/>
    <mergeCell ref="O562:R562"/>
    <mergeCell ref="T233:Y233"/>
    <mergeCell ref="C234:F234"/>
    <mergeCell ref="H234:I234"/>
    <mergeCell ref="T397:Y397"/>
    <mergeCell ref="B373:C373"/>
    <mergeCell ref="T562:Y562"/>
    <mergeCell ref="C563:F563"/>
    <mergeCell ref="H563:I563"/>
    <mergeCell ref="I566:K566"/>
    <mergeCell ref="I572:J572"/>
    <mergeCell ref="I245:J245"/>
    <mergeCell ref="C293:F293"/>
    <mergeCell ref="H293:I293"/>
    <mergeCell ref="F296:G296"/>
    <mergeCell ref="I296:K296"/>
    <mergeCell ref="I289:J289"/>
    <mergeCell ref="I281:K281"/>
    <mergeCell ref="T517:Y517"/>
    <mergeCell ref="O427:R427"/>
    <mergeCell ref="I420:J420"/>
    <mergeCell ref="I421:J421"/>
    <mergeCell ref="I422:J422"/>
    <mergeCell ref="A427:L427"/>
    <mergeCell ref="O472:R472"/>
    <mergeCell ref="F461:G461"/>
    <mergeCell ref="I461:K461"/>
    <mergeCell ref="B463:C463"/>
    <mergeCell ref="I465:J465"/>
    <mergeCell ref="I466:J466"/>
    <mergeCell ref="I467:J467"/>
    <mergeCell ref="I468:J468"/>
    <mergeCell ref="B448:C448"/>
    <mergeCell ref="I237:K237"/>
    <mergeCell ref="B239:C239"/>
    <mergeCell ref="I241:J241"/>
    <mergeCell ref="A637:L637"/>
    <mergeCell ref="O637:R637"/>
    <mergeCell ref="A233:L233"/>
    <mergeCell ref="I286:J286"/>
    <mergeCell ref="I287:J287"/>
    <mergeCell ref="I288:J288"/>
    <mergeCell ref="I242:J242"/>
    <mergeCell ref="I243:J243"/>
    <mergeCell ref="I244:J244"/>
    <mergeCell ref="C323:F323"/>
    <mergeCell ref="H323:I323"/>
    <mergeCell ref="A322:L322"/>
    <mergeCell ref="I274:J274"/>
    <mergeCell ref="I275:J275"/>
    <mergeCell ref="O233:R233"/>
    <mergeCell ref="O457:R457"/>
    <mergeCell ref="I437:J437"/>
    <mergeCell ref="I438:J438"/>
    <mergeCell ref="I439:J439"/>
    <mergeCell ref="I452:J452"/>
    <mergeCell ref="I450:J450"/>
    <mergeCell ref="I469:J469"/>
    <mergeCell ref="A472:L472"/>
    <mergeCell ref="C458:F458"/>
    <mergeCell ref="H458:I458"/>
    <mergeCell ref="I499:J499"/>
    <mergeCell ref="A502:L502"/>
    <mergeCell ref="O517:R517"/>
    <mergeCell ref="O307:R307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B493:C493"/>
    <mergeCell ref="I495:J495"/>
    <mergeCell ref="I496:J496"/>
    <mergeCell ref="I497:J497"/>
    <mergeCell ref="F431:G431"/>
    <mergeCell ref="B433:C433"/>
    <mergeCell ref="I435:J435"/>
    <mergeCell ref="I436:J436"/>
    <mergeCell ref="C443:F443"/>
    <mergeCell ref="H443:I443"/>
    <mergeCell ref="F491:G491"/>
    <mergeCell ref="I491:K491"/>
    <mergeCell ref="I482:J482"/>
    <mergeCell ref="I483:J483"/>
    <mergeCell ref="I484:J484"/>
    <mergeCell ref="F386:G386"/>
    <mergeCell ref="I386:K386"/>
    <mergeCell ref="B388:C388"/>
    <mergeCell ref="I390:J390"/>
    <mergeCell ref="I229:J229"/>
    <mergeCell ref="F162:G162"/>
    <mergeCell ref="B164:C164"/>
    <mergeCell ref="I166:J166"/>
    <mergeCell ref="F237:G237"/>
    <mergeCell ref="I617:J617"/>
    <mergeCell ref="I618:J618"/>
    <mergeCell ref="I556:J556"/>
    <mergeCell ref="I557:J557"/>
    <mergeCell ref="I300:J300"/>
    <mergeCell ref="I301:J301"/>
    <mergeCell ref="I302:J302"/>
    <mergeCell ref="I303:J303"/>
    <mergeCell ref="I304:J304"/>
    <mergeCell ref="I305:J305"/>
    <mergeCell ref="A307:L307"/>
    <mergeCell ref="I573:J573"/>
    <mergeCell ref="I574:J574"/>
    <mergeCell ref="I555:J555"/>
    <mergeCell ref="I558:J558"/>
    <mergeCell ref="I559:J559"/>
    <mergeCell ref="C518:F518"/>
    <mergeCell ref="F536:G536"/>
    <mergeCell ref="F551:G551"/>
    <mergeCell ref="I551:K551"/>
    <mergeCell ref="B553:C553"/>
    <mergeCell ref="H518:I518"/>
    <mergeCell ref="H593:I593"/>
    <mergeCell ref="H383:I383"/>
    <mergeCell ref="F326:G326"/>
    <mergeCell ref="A1135:L1135"/>
    <mergeCell ref="O1135:R1135"/>
    <mergeCell ref="H895:I895"/>
    <mergeCell ref="O909:R909"/>
    <mergeCell ref="I725:J725"/>
    <mergeCell ref="A758:L758"/>
    <mergeCell ref="I903:J903"/>
    <mergeCell ref="I796:J796"/>
    <mergeCell ref="O1180:R1180"/>
    <mergeCell ref="I732:K732"/>
    <mergeCell ref="F641:G641"/>
    <mergeCell ref="I641:K641"/>
    <mergeCell ref="B643:C643"/>
    <mergeCell ref="I645:J645"/>
    <mergeCell ref="I619:J619"/>
    <mergeCell ref="A622:L622"/>
    <mergeCell ref="I631:J631"/>
    <mergeCell ref="I632:J632"/>
    <mergeCell ref="I633:J633"/>
    <mergeCell ref="I634:J634"/>
    <mergeCell ref="A1150:L1150"/>
    <mergeCell ref="C1016:F1016"/>
    <mergeCell ref="I918:J918"/>
    <mergeCell ref="O652:R652"/>
    <mergeCell ref="F1154:G1154"/>
    <mergeCell ref="I1154:K1154"/>
    <mergeCell ref="B1156:C1156"/>
    <mergeCell ref="I1158:J1158"/>
    <mergeCell ref="I1159:J1159"/>
    <mergeCell ref="I1160:J1160"/>
    <mergeCell ref="I1161:J1161"/>
    <mergeCell ref="I1162:J1162"/>
    <mergeCell ref="A834:L834"/>
    <mergeCell ref="F1019:G1019"/>
    <mergeCell ref="C1151:F1151"/>
    <mergeCell ref="H1151:I1151"/>
    <mergeCell ref="I541:J541"/>
    <mergeCell ref="I542:J542"/>
    <mergeCell ref="C638:F638"/>
    <mergeCell ref="H638:I638"/>
    <mergeCell ref="H608:I608"/>
    <mergeCell ref="F596:G596"/>
    <mergeCell ref="B598:C598"/>
    <mergeCell ref="I600:J600"/>
    <mergeCell ref="I601:J601"/>
    <mergeCell ref="I943:K943"/>
    <mergeCell ref="B945:C945"/>
    <mergeCell ref="C940:F940"/>
    <mergeCell ref="H940:I940"/>
    <mergeCell ref="I958:K958"/>
    <mergeCell ref="I964:J964"/>
    <mergeCell ref="C925:F925"/>
    <mergeCell ref="H925:I925"/>
    <mergeCell ref="I920:J920"/>
    <mergeCell ref="I921:J921"/>
    <mergeCell ref="I928:K928"/>
    <mergeCell ref="B930:C930"/>
    <mergeCell ref="I932:J932"/>
    <mergeCell ref="I933:J933"/>
    <mergeCell ref="I737:J737"/>
    <mergeCell ref="I738:J738"/>
    <mergeCell ref="I739:J739"/>
    <mergeCell ref="I740:J740"/>
    <mergeCell ref="A803:L803"/>
    <mergeCell ref="T773:Y773"/>
    <mergeCell ref="A773:L773"/>
    <mergeCell ref="I721:J721"/>
    <mergeCell ref="A682:L682"/>
    <mergeCell ref="O682:R682"/>
    <mergeCell ref="O667:R667"/>
    <mergeCell ref="T652:Y652"/>
    <mergeCell ref="C653:F653"/>
    <mergeCell ref="F686:G686"/>
    <mergeCell ref="B688:C688"/>
    <mergeCell ref="I690:J690"/>
    <mergeCell ref="I691:J691"/>
    <mergeCell ref="I692:J692"/>
    <mergeCell ref="I693:J693"/>
    <mergeCell ref="I694:J694"/>
    <mergeCell ref="I686:K686"/>
    <mergeCell ref="O713:R713"/>
    <mergeCell ref="T713:Y713"/>
    <mergeCell ref="C714:F714"/>
    <mergeCell ref="H714:I714"/>
    <mergeCell ref="F747:G747"/>
    <mergeCell ref="I736:J736"/>
    <mergeCell ref="A743:L743"/>
    <mergeCell ref="O849:R849"/>
    <mergeCell ref="F732:G732"/>
    <mergeCell ref="I602:J602"/>
    <mergeCell ref="I603:J603"/>
    <mergeCell ref="I604:J604"/>
    <mergeCell ref="F611:G611"/>
    <mergeCell ref="I611:K611"/>
    <mergeCell ref="I752:J752"/>
    <mergeCell ref="I753:J753"/>
    <mergeCell ref="I754:J754"/>
    <mergeCell ref="C774:F774"/>
    <mergeCell ref="H774:I774"/>
    <mergeCell ref="F777:G777"/>
    <mergeCell ref="I777:K777"/>
    <mergeCell ref="B779:C779"/>
    <mergeCell ref="I781:J781"/>
    <mergeCell ref="I755:J755"/>
    <mergeCell ref="O758:R758"/>
    <mergeCell ref="B764:C764"/>
    <mergeCell ref="I784:J784"/>
    <mergeCell ref="B734:C734"/>
    <mergeCell ref="H759:I759"/>
    <mergeCell ref="F762:G762"/>
    <mergeCell ref="I762:K762"/>
    <mergeCell ref="O773:R773"/>
    <mergeCell ref="I782:J782"/>
    <mergeCell ref="I766:J766"/>
    <mergeCell ref="I767:J767"/>
    <mergeCell ref="I768:J768"/>
    <mergeCell ref="C759:F759"/>
    <mergeCell ref="C744:F744"/>
    <mergeCell ref="H744:I744"/>
    <mergeCell ref="I722:J722"/>
    <mergeCell ref="I1177:J1177"/>
    <mergeCell ref="I664:J664"/>
    <mergeCell ref="F702:G702"/>
    <mergeCell ref="A667:L667"/>
    <mergeCell ref="I708:J708"/>
    <mergeCell ref="I709:J709"/>
    <mergeCell ref="I710:J710"/>
    <mergeCell ref="I1175:J1175"/>
    <mergeCell ref="I1176:J1176"/>
    <mergeCell ref="I702:K702"/>
    <mergeCell ref="B704:C704"/>
    <mergeCell ref="I706:J706"/>
    <mergeCell ref="I707:J707"/>
    <mergeCell ref="B673:C673"/>
    <mergeCell ref="C668:F668"/>
    <mergeCell ref="H668:I668"/>
    <mergeCell ref="F671:G671"/>
    <mergeCell ref="I671:K671"/>
    <mergeCell ref="F717:G717"/>
    <mergeCell ref="B719:C719"/>
    <mergeCell ref="I717:K717"/>
    <mergeCell ref="C683:F683"/>
    <mergeCell ref="H683:I683"/>
    <mergeCell ref="A1120:L1120"/>
    <mergeCell ref="C1121:F1121"/>
    <mergeCell ref="H1121:I1121"/>
    <mergeCell ref="F1124:G1124"/>
    <mergeCell ref="I1124:K1124"/>
    <mergeCell ref="B1126:C1126"/>
    <mergeCell ref="I1174:J1174"/>
    <mergeCell ref="I978:J978"/>
    <mergeCell ref="I662:J662"/>
    <mergeCell ref="I663:J663"/>
    <mergeCell ref="A652:L652"/>
    <mergeCell ref="I648:J648"/>
    <mergeCell ref="I649:J649"/>
    <mergeCell ref="I453:J453"/>
    <mergeCell ref="I616:J616"/>
    <mergeCell ref="C623:F623"/>
    <mergeCell ref="I454:J454"/>
    <mergeCell ref="F476:G476"/>
    <mergeCell ref="B478:C478"/>
    <mergeCell ref="I480:J480"/>
    <mergeCell ref="I481:J481"/>
    <mergeCell ref="I646:J646"/>
    <mergeCell ref="I647:J647"/>
    <mergeCell ref="I498:J498"/>
    <mergeCell ref="T682:Y682"/>
    <mergeCell ref="I675:J675"/>
    <mergeCell ref="I676:J676"/>
    <mergeCell ref="I677:J677"/>
    <mergeCell ref="I678:J678"/>
    <mergeCell ref="I679:J679"/>
    <mergeCell ref="O547:R547"/>
    <mergeCell ref="O607:R607"/>
    <mergeCell ref="O577:R577"/>
    <mergeCell ref="A547:L547"/>
    <mergeCell ref="I586:J586"/>
    <mergeCell ref="I587:J587"/>
    <mergeCell ref="C593:F593"/>
    <mergeCell ref="I536:K536"/>
    <mergeCell ref="B538:C538"/>
    <mergeCell ref="I540:J540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76:J76"/>
    <mergeCell ref="I77:J77"/>
    <mergeCell ref="I78:J78"/>
    <mergeCell ref="I79:J79"/>
    <mergeCell ref="A143:L143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O83:R83"/>
    <mergeCell ref="T83:Y83"/>
    <mergeCell ref="C84:F84"/>
    <mergeCell ref="H84:I84"/>
    <mergeCell ref="F147:G147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B149:C149"/>
    <mergeCell ref="I151:J151"/>
    <mergeCell ref="I152:J152"/>
    <mergeCell ref="I153:J153"/>
    <mergeCell ref="I154:J154"/>
    <mergeCell ref="I155:J155"/>
    <mergeCell ref="T158:Y158"/>
    <mergeCell ref="C159:F159"/>
    <mergeCell ref="H159:I159"/>
    <mergeCell ref="A158:L158"/>
    <mergeCell ref="O113:R113"/>
    <mergeCell ref="T113:Y113"/>
    <mergeCell ref="C114:F114"/>
    <mergeCell ref="H114:I114"/>
    <mergeCell ref="O158:R158"/>
    <mergeCell ref="I117:K117"/>
    <mergeCell ref="F117:G117"/>
    <mergeCell ref="B119:C119"/>
    <mergeCell ref="I121:J121"/>
    <mergeCell ref="I122:J122"/>
    <mergeCell ref="A113:L113"/>
    <mergeCell ref="I123:J123"/>
    <mergeCell ref="I124:J124"/>
    <mergeCell ref="I125:J125"/>
    <mergeCell ref="O143:R143"/>
    <mergeCell ref="T143:Y143"/>
    <mergeCell ref="C144:F144"/>
    <mergeCell ref="H144:I144"/>
    <mergeCell ref="I147:K147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F192:G192"/>
    <mergeCell ref="B194:C194"/>
    <mergeCell ref="I196:J196"/>
    <mergeCell ref="I197:J197"/>
    <mergeCell ref="I198:J198"/>
    <mergeCell ref="I199:J199"/>
    <mergeCell ref="I200:J200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C204:F204"/>
    <mergeCell ref="H204:I204"/>
    <mergeCell ref="F207:G207"/>
    <mergeCell ref="I207:K207"/>
    <mergeCell ref="H729:I729"/>
    <mergeCell ref="O803:R803"/>
    <mergeCell ref="I799:J799"/>
    <mergeCell ref="O277:R277"/>
    <mergeCell ref="T277:Y277"/>
    <mergeCell ref="C278:F278"/>
    <mergeCell ref="H278:I278"/>
    <mergeCell ref="A292:L292"/>
    <mergeCell ref="A277:L277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92:R292"/>
    <mergeCell ref="T292:Y292"/>
    <mergeCell ref="F281:G281"/>
    <mergeCell ref="B283:C283"/>
    <mergeCell ref="I285:J285"/>
    <mergeCell ref="I272:J272"/>
    <mergeCell ref="I273:J273"/>
    <mergeCell ref="B658:C658"/>
    <mergeCell ref="I660:J660"/>
    <mergeCell ref="I661:J661"/>
    <mergeCell ref="I724:J724"/>
    <mergeCell ref="A698:L698"/>
    <mergeCell ref="O698:R698"/>
    <mergeCell ref="A457:L457"/>
    <mergeCell ref="B809:C809"/>
    <mergeCell ref="I811:J811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I904:J904"/>
    <mergeCell ref="I905:J905"/>
    <mergeCell ref="T803:Y803"/>
    <mergeCell ref="C804:F804"/>
    <mergeCell ref="T758:Y758"/>
    <mergeCell ref="T698:Y698"/>
    <mergeCell ref="C699:F699"/>
    <mergeCell ref="H699:I699"/>
    <mergeCell ref="T457:Y457"/>
    <mergeCell ref="I723:J723"/>
    <mergeCell ref="A713:L713"/>
    <mergeCell ref="H653:I653"/>
    <mergeCell ref="T637:Y637"/>
    <mergeCell ref="O622:R622"/>
    <mergeCell ref="T667:Y667"/>
    <mergeCell ref="F656:G656"/>
    <mergeCell ref="I656:K656"/>
    <mergeCell ref="I405:J405"/>
    <mergeCell ref="I406:J406"/>
    <mergeCell ref="I407:J407"/>
    <mergeCell ref="I408:J408"/>
    <mergeCell ref="I409:J409"/>
    <mergeCell ref="T427:Y427"/>
    <mergeCell ref="C428:F428"/>
    <mergeCell ref="H428:I428"/>
    <mergeCell ref="I431:K431"/>
    <mergeCell ref="C398:F398"/>
    <mergeCell ref="H398:I398"/>
    <mergeCell ref="I401:K401"/>
    <mergeCell ref="A442:L442"/>
    <mergeCell ref="O442:R442"/>
    <mergeCell ref="T412:Y412"/>
    <mergeCell ref="C413:F413"/>
    <mergeCell ref="C383:F383"/>
    <mergeCell ref="H413:I413"/>
    <mergeCell ref="I416:K416"/>
    <mergeCell ref="F416:G416"/>
    <mergeCell ref="B418:C418"/>
    <mergeCell ref="O397:R397"/>
    <mergeCell ref="I391:J391"/>
    <mergeCell ref="I392:J392"/>
    <mergeCell ref="I393:J393"/>
    <mergeCell ref="T442:Y442"/>
    <mergeCell ref="I394:J394"/>
    <mergeCell ref="A397:L397"/>
    <mergeCell ref="B403:C403"/>
    <mergeCell ref="T728:Y728"/>
    <mergeCell ref="C729:F729"/>
    <mergeCell ref="A728:L728"/>
    <mergeCell ref="O728:R728"/>
    <mergeCell ref="F1049:G1049"/>
    <mergeCell ref="I1049:K1049"/>
    <mergeCell ref="O1045:R1045"/>
    <mergeCell ref="T1045:Y1045"/>
    <mergeCell ref="B1051:C1051"/>
    <mergeCell ref="I1053:J1053"/>
    <mergeCell ref="I996:J996"/>
    <mergeCell ref="I997:J997"/>
    <mergeCell ref="O1015:R1015"/>
    <mergeCell ref="F792:G792"/>
    <mergeCell ref="I792:K792"/>
    <mergeCell ref="B794:C794"/>
    <mergeCell ref="A1015:L1015"/>
    <mergeCell ref="I977:J977"/>
    <mergeCell ref="O834:R834"/>
    <mergeCell ref="T834:Y834"/>
    <mergeCell ref="C835:F835"/>
    <mergeCell ref="H835:I835"/>
    <mergeCell ref="H1016:I1016"/>
    <mergeCell ref="I963:J963"/>
    <mergeCell ref="I948:J948"/>
    <mergeCell ref="I947:J947"/>
    <mergeCell ref="I844:J844"/>
    <mergeCell ref="F913:G913"/>
    <mergeCell ref="I913:K913"/>
    <mergeCell ref="T939:Y939"/>
    <mergeCell ref="T894:Y894"/>
    <mergeCell ref="C895:F895"/>
    <mergeCell ref="T819:Y819"/>
    <mergeCell ref="B1186:C1186"/>
    <mergeCell ref="I906:J906"/>
    <mergeCell ref="I1169:K1169"/>
    <mergeCell ref="T1165:Y1165"/>
    <mergeCell ref="C1166:F1166"/>
    <mergeCell ref="H1166:I1166"/>
    <mergeCell ref="A1165:L1165"/>
    <mergeCell ref="O1165:R1165"/>
    <mergeCell ref="H804:I804"/>
    <mergeCell ref="F807:G807"/>
    <mergeCell ref="I807:K807"/>
    <mergeCell ref="O788:R788"/>
    <mergeCell ref="A788:L788"/>
    <mergeCell ref="I814:J814"/>
    <mergeCell ref="I815:J815"/>
    <mergeCell ref="I800:J800"/>
    <mergeCell ref="I831:J831"/>
    <mergeCell ref="A879:L879"/>
    <mergeCell ref="O879:R879"/>
    <mergeCell ref="F853:G853"/>
    <mergeCell ref="I853:K853"/>
    <mergeCell ref="B855:C855"/>
    <mergeCell ref="I857:J857"/>
    <mergeCell ref="I858:J858"/>
    <mergeCell ref="I859:J859"/>
    <mergeCell ref="A864:L864"/>
    <mergeCell ref="O864:R864"/>
    <mergeCell ref="B1171:C1171"/>
    <mergeCell ref="I829:J829"/>
    <mergeCell ref="I830:J830"/>
    <mergeCell ref="O1120:R1120"/>
    <mergeCell ref="I1189:J1189"/>
    <mergeCell ref="I1190:J1190"/>
    <mergeCell ref="I1191:J1191"/>
    <mergeCell ref="I1192:J1192"/>
    <mergeCell ref="I1188:J1188"/>
    <mergeCell ref="O924:R924"/>
    <mergeCell ref="T924:Y924"/>
    <mergeCell ref="B915:C915"/>
    <mergeCell ref="I917:J917"/>
    <mergeCell ref="I919:J919"/>
    <mergeCell ref="I950:J950"/>
    <mergeCell ref="T909:Y909"/>
    <mergeCell ref="O954:R954"/>
    <mergeCell ref="A909:L909"/>
    <mergeCell ref="C910:F910"/>
    <mergeCell ref="I1019:K1019"/>
    <mergeCell ref="I1025:J1025"/>
    <mergeCell ref="I1026:J1026"/>
    <mergeCell ref="I1027:J1027"/>
    <mergeCell ref="B1021:C1021"/>
    <mergeCell ref="F1169:G1169"/>
    <mergeCell ref="I1146:J1146"/>
    <mergeCell ref="I1147:J1147"/>
    <mergeCell ref="T1120:Y1120"/>
    <mergeCell ref="I1128:J1128"/>
    <mergeCell ref="F943:G943"/>
    <mergeCell ref="I1129:J1129"/>
    <mergeCell ref="I1130:J1130"/>
    <mergeCell ref="I1131:J1131"/>
    <mergeCell ref="I1132:J1132"/>
    <mergeCell ref="T1150:Y1150"/>
    <mergeCell ref="O1150:R1150"/>
    <mergeCell ref="I981:J981"/>
    <mergeCell ref="B975:C975"/>
    <mergeCell ref="I783:J783"/>
    <mergeCell ref="I747:K747"/>
    <mergeCell ref="B749:C749"/>
    <mergeCell ref="I751:J751"/>
    <mergeCell ref="I785:J785"/>
    <mergeCell ref="A969:L969"/>
    <mergeCell ref="I797:J797"/>
    <mergeCell ref="I798:J798"/>
    <mergeCell ref="T1180:Y1180"/>
    <mergeCell ref="T879:Y879"/>
    <mergeCell ref="C880:F880"/>
    <mergeCell ref="H880:I880"/>
    <mergeCell ref="F883:G883"/>
    <mergeCell ref="A1030:L1030"/>
    <mergeCell ref="O1030:R1030"/>
    <mergeCell ref="I883:K883"/>
    <mergeCell ref="B885:C885"/>
    <mergeCell ref="I887:J887"/>
    <mergeCell ref="F898:G898"/>
    <mergeCell ref="I898:K898"/>
    <mergeCell ref="I812:J812"/>
    <mergeCell ref="I813:J813"/>
    <mergeCell ref="O819:R819"/>
    <mergeCell ref="I888:J888"/>
    <mergeCell ref="I889:J889"/>
    <mergeCell ref="I890:J890"/>
    <mergeCell ref="I891:J891"/>
    <mergeCell ref="A894:L894"/>
    <mergeCell ref="B900:C900"/>
    <mergeCell ref="I902:J902"/>
    <mergeCell ref="I993:J993"/>
    <mergeCell ref="I994:J994"/>
    <mergeCell ref="I995:J995"/>
    <mergeCell ref="I875:J875"/>
    <mergeCell ref="A1180:L1180"/>
    <mergeCell ref="C1181:F1181"/>
    <mergeCell ref="H1181:I1181"/>
    <mergeCell ref="F1184:G1184"/>
    <mergeCell ref="I1184:K1184"/>
    <mergeCell ref="A849:L849"/>
    <mergeCell ref="O743:R743"/>
    <mergeCell ref="A819:L819"/>
    <mergeCell ref="F1034:G1034"/>
    <mergeCell ref="I1034:K1034"/>
    <mergeCell ref="O939:R939"/>
    <mergeCell ref="C789:F789"/>
    <mergeCell ref="H955:I955"/>
    <mergeCell ref="A954:L954"/>
    <mergeCell ref="B960:C960"/>
    <mergeCell ref="I962:J962"/>
    <mergeCell ref="I951:J951"/>
    <mergeCell ref="A939:L939"/>
    <mergeCell ref="H910:I910"/>
    <mergeCell ref="O894:R894"/>
    <mergeCell ref="I860:J860"/>
    <mergeCell ref="I861:J861"/>
    <mergeCell ref="F958:G958"/>
    <mergeCell ref="C955:F955"/>
    <mergeCell ref="C1031:F1031"/>
    <mergeCell ref="H1031:I1031"/>
    <mergeCell ref="I979:J979"/>
    <mergeCell ref="I980:J980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7" manualBreakCount="17">
    <brk id="156" max="16383" man="1"/>
    <brk id="186" max="11" man="1"/>
    <brk id="231" max="16383" man="1"/>
    <brk id="290" max="11" man="1"/>
    <brk id="335" max="11" man="1"/>
    <brk id="380" max="16383" man="1"/>
    <brk id="395" max="11" man="1"/>
    <brk id="470" max="16383" man="1"/>
    <brk id="515" max="11" man="1"/>
    <brk id="635" max="11" man="1"/>
    <brk id="726" max="16383" man="1"/>
    <brk id="786" max="16383" man="1"/>
    <brk id="922" max="16383" man="1"/>
    <brk id="983" max="16383" man="1"/>
    <brk id="1013" max="11" man="1"/>
    <brk id="1058" max="11" man="1"/>
    <brk id="1163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597" t="s">
        <v>217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  <c r="O1" s="597"/>
      <c r="P1" s="597"/>
      <c r="Q1" s="597"/>
      <c r="R1" s="597"/>
      <c r="S1" s="597"/>
      <c r="T1" s="597"/>
      <c r="U1" s="597"/>
      <c r="V1" s="597"/>
      <c r="W1" s="597"/>
      <c r="X1" s="597"/>
      <c r="Y1" s="597"/>
      <c r="Z1" s="597"/>
      <c r="AA1" s="597"/>
      <c r="AB1" s="597"/>
      <c r="AC1" s="597"/>
      <c r="AD1" s="597"/>
      <c r="AE1" s="597"/>
      <c r="AF1" s="597"/>
      <c r="AG1" s="597"/>
    </row>
    <row r="2" spans="1:33" s="276" customFormat="1" ht="13.15" customHeight="1" x14ac:dyDescent="0.2">
      <c r="A2" s="597"/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597"/>
      <c r="M2" s="597"/>
      <c r="N2" s="597"/>
      <c r="O2" s="597"/>
      <c r="P2" s="597"/>
      <c r="Q2" s="597"/>
      <c r="R2" s="597"/>
      <c r="S2" s="597"/>
      <c r="T2" s="597"/>
      <c r="U2" s="597"/>
      <c r="V2" s="597"/>
      <c r="W2" s="597"/>
      <c r="X2" s="597"/>
      <c r="Y2" s="597"/>
      <c r="Z2" s="597"/>
      <c r="AA2" s="597"/>
      <c r="AB2" s="597"/>
      <c r="AC2" s="597"/>
      <c r="AD2" s="597"/>
      <c r="AE2" s="597"/>
      <c r="AF2" s="597"/>
      <c r="AG2" s="597"/>
    </row>
    <row r="3" spans="1:33" s="276" customFormat="1" ht="13.15" customHeight="1" x14ac:dyDescent="0.2">
      <c r="A3" s="597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  <c r="U3" s="597"/>
      <c r="V3" s="597"/>
      <c r="W3" s="597"/>
      <c r="X3" s="597"/>
      <c r="Y3" s="597"/>
      <c r="Z3" s="597"/>
      <c r="AA3" s="597"/>
      <c r="AB3" s="597"/>
      <c r="AC3" s="597"/>
      <c r="AD3" s="597"/>
      <c r="AE3" s="597"/>
      <c r="AF3" s="597"/>
      <c r="AG3" s="597"/>
    </row>
    <row r="4" spans="1:33" s="276" customFormat="1" ht="13.9" customHeight="1" x14ac:dyDescent="0.2">
      <c r="A4" s="597"/>
      <c r="B4" s="597"/>
      <c r="C4" s="597"/>
      <c r="D4" s="597"/>
      <c r="E4" s="597"/>
      <c r="F4" s="597"/>
      <c r="G4" s="597"/>
      <c r="H4" s="597"/>
      <c r="I4" s="597"/>
      <c r="J4" s="597"/>
      <c r="K4" s="597"/>
      <c r="L4" s="597"/>
      <c r="M4" s="597"/>
      <c r="N4" s="597"/>
      <c r="O4" s="597"/>
      <c r="P4" s="597"/>
      <c r="Q4" s="597"/>
      <c r="R4" s="597"/>
      <c r="S4" s="597"/>
      <c r="T4" s="597"/>
      <c r="U4" s="597"/>
      <c r="V4" s="597"/>
      <c r="W4" s="597"/>
      <c r="X4" s="597"/>
      <c r="Y4" s="597"/>
      <c r="Z4" s="597"/>
      <c r="AA4" s="597"/>
      <c r="AB4" s="597"/>
      <c r="AC4" s="597"/>
      <c r="AD4" s="597"/>
      <c r="AE4" s="597"/>
      <c r="AF4" s="597"/>
      <c r="AG4" s="597"/>
    </row>
    <row r="5" spans="1:33" s="275" customFormat="1" ht="25.9" customHeight="1" x14ac:dyDescent="0.2">
      <c r="A5" s="598" t="s">
        <v>211</v>
      </c>
      <c r="B5" s="599" t="s">
        <v>196</v>
      </c>
      <c r="C5" s="599"/>
      <c r="D5" s="599"/>
      <c r="E5" s="599"/>
      <c r="F5" s="599" t="s">
        <v>157</v>
      </c>
      <c r="G5" s="599"/>
      <c r="H5" s="599"/>
      <c r="I5" s="599"/>
      <c r="J5" s="599" t="s">
        <v>203</v>
      </c>
      <c r="K5" s="599"/>
      <c r="L5" s="599"/>
      <c r="M5" s="599"/>
      <c r="N5" s="599" t="s">
        <v>91</v>
      </c>
      <c r="O5" s="599"/>
      <c r="P5" s="599"/>
      <c r="Q5" s="599"/>
      <c r="R5" s="599" t="s">
        <v>121</v>
      </c>
      <c r="S5" s="599"/>
      <c r="T5" s="599"/>
      <c r="U5" s="599"/>
      <c r="V5" s="599" t="s">
        <v>204</v>
      </c>
      <c r="W5" s="599"/>
      <c r="X5" s="599"/>
      <c r="Y5" s="599"/>
      <c r="Z5" s="599" t="s">
        <v>205</v>
      </c>
      <c r="AA5" s="599"/>
      <c r="AB5" s="599"/>
      <c r="AC5" s="599"/>
      <c r="AD5" s="599" t="s">
        <v>187</v>
      </c>
      <c r="AE5" s="599"/>
      <c r="AF5" s="599"/>
      <c r="AG5" s="599"/>
    </row>
    <row r="6" spans="1:33" s="275" customFormat="1" ht="15.75" x14ac:dyDescent="0.2">
      <c r="A6" s="598"/>
      <c r="B6" s="277" t="s">
        <v>206</v>
      </c>
      <c r="C6" s="277" t="s">
        <v>207</v>
      </c>
      <c r="D6" s="277" t="s">
        <v>213</v>
      </c>
      <c r="E6" s="277" t="s">
        <v>212</v>
      </c>
      <c r="F6" s="277" t="s">
        <v>206</v>
      </c>
      <c r="G6" s="277" t="s">
        <v>207</v>
      </c>
      <c r="H6" s="277" t="s">
        <v>213</v>
      </c>
      <c r="I6" s="277" t="s">
        <v>214</v>
      </c>
      <c r="J6" s="277" t="s">
        <v>206</v>
      </c>
      <c r="K6" s="277" t="s">
        <v>207</v>
      </c>
      <c r="L6" s="277" t="s">
        <v>213</v>
      </c>
      <c r="M6" s="277" t="s">
        <v>214</v>
      </c>
      <c r="N6" s="277" t="s">
        <v>206</v>
      </c>
      <c r="O6" s="277" t="s">
        <v>207</v>
      </c>
      <c r="P6" s="277" t="s">
        <v>213</v>
      </c>
      <c r="Q6" s="277" t="s">
        <v>214</v>
      </c>
      <c r="R6" s="277" t="s">
        <v>206</v>
      </c>
      <c r="S6" s="277" t="s">
        <v>207</v>
      </c>
      <c r="T6" s="277" t="s">
        <v>213</v>
      </c>
      <c r="U6" s="277" t="s">
        <v>214</v>
      </c>
      <c r="V6" s="277" t="s">
        <v>206</v>
      </c>
      <c r="W6" s="277" t="s">
        <v>207</v>
      </c>
      <c r="X6" s="277" t="s">
        <v>213</v>
      </c>
      <c r="Y6" s="277" t="s">
        <v>214</v>
      </c>
      <c r="Z6" s="277" t="s">
        <v>206</v>
      </c>
      <c r="AA6" s="277" t="s">
        <v>207</v>
      </c>
      <c r="AB6" s="277" t="s">
        <v>213</v>
      </c>
      <c r="AC6" s="277" t="s">
        <v>214</v>
      </c>
      <c r="AD6" s="277" t="s">
        <v>206</v>
      </c>
      <c r="AE6" s="277" t="s">
        <v>207</v>
      </c>
      <c r="AF6" s="277" t="s">
        <v>213</v>
      </c>
      <c r="AG6" s="277" t="s">
        <v>214</v>
      </c>
    </row>
    <row r="7" spans="1:33" s="276" customFormat="1" x14ac:dyDescent="0.2">
      <c r="A7" s="278">
        <v>1</v>
      </c>
      <c r="B7" s="587" t="s">
        <v>208</v>
      </c>
      <c r="C7" s="588"/>
      <c r="D7" s="588"/>
      <c r="E7" s="589"/>
      <c r="F7" s="587" t="s">
        <v>208</v>
      </c>
      <c r="G7" s="588"/>
      <c r="H7" s="588"/>
      <c r="I7" s="589"/>
      <c r="J7" s="587" t="s">
        <v>208</v>
      </c>
      <c r="K7" s="588"/>
      <c r="L7" s="588"/>
      <c r="M7" s="589"/>
      <c r="N7" s="587" t="s">
        <v>208</v>
      </c>
      <c r="O7" s="588"/>
      <c r="P7" s="588"/>
      <c r="Q7" s="589"/>
      <c r="R7" s="587" t="s">
        <v>208</v>
      </c>
      <c r="S7" s="588"/>
      <c r="T7" s="588"/>
      <c r="U7" s="589"/>
      <c r="V7" s="587" t="s">
        <v>208</v>
      </c>
      <c r="W7" s="588"/>
      <c r="X7" s="588"/>
      <c r="Y7" s="589"/>
      <c r="Z7" s="587" t="s">
        <v>208</v>
      </c>
      <c r="AA7" s="588"/>
      <c r="AB7" s="588"/>
      <c r="AC7" s="589"/>
      <c r="AD7" s="587" t="s">
        <v>208</v>
      </c>
      <c r="AE7" s="588"/>
      <c r="AF7" s="588"/>
      <c r="AG7" s="589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592" t="s">
        <v>55</v>
      </c>
      <c r="O8" s="593"/>
      <c r="P8" s="593"/>
      <c r="Q8" s="593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592" t="s">
        <v>55</v>
      </c>
      <c r="O9" s="593"/>
      <c r="P9" s="593"/>
      <c r="Q9" s="593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592" t="s">
        <v>55</v>
      </c>
      <c r="O10" s="593"/>
      <c r="P10" s="593"/>
      <c r="Q10" s="593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587" t="s">
        <v>208</v>
      </c>
      <c r="C14" s="588"/>
      <c r="D14" s="588"/>
      <c r="E14" s="589"/>
      <c r="F14" s="587" t="s">
        <v>208</v>
      </c>
      <c r="G14" s="588"/>
      <c r="H14" s="588"/>
      <c r="I14" s="589"/>
      <c r="J14" s="587" t="s">
        <v>208</v>
      </c>
      <c r="K14" s="588"/>
      <c r="L14" s="588"/>
      <c r="M14" s="589"/>
      <c r="N14" s="587" t="s">
        <v>208</v>
      </c>
      <c r="O14" s="588"/>
      <c r="P14" s="588"/>
      <c r="Q14" s="589"/>
      <c r="R14" s="587" t="s">
        <v>208</v>
      </c>
      <c r="S14" s="588"/>
      <c r="T14" s="588"/>
      <c r="U14" s="589"/>
      <c r="V14" s="587" t="s">
        <v>208</v>
      </c>
      <c r="W14" s="588"/>
      <c r="X14" s="588"/>
      <c r="Y14" s="589"/>
      <c r="Z14" s="587" t="s">
        <v>208</v>
      </c>
      <c r="AA14" s="588"/>
      <c r="AB14" s="588"/>
      <c r="AC14" s="589"/>
      <c r="AD14" s="587" t="s">
        <v>208</v>
      </c>
      <c r="AE14" s="588"/>
      <c r="AF14" s="588"/>
      <c r="AG14" s="589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592" t="s">
        <v>55</v>
      </c>
      <c r="W15" s="593"/>
      <c r="X15" s="593"/>
      <c r="Y15" s="593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592" t="s">
        <v>55</v>
      </c>
      <c r="W16" s="593"/>
      <c r="X16" s="593"/>
      <c r="Y16" s="593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592" t="s">
        <v>55</v>
      </c>
      <c r="AA17" s="593"/>
      <c r="AB17" s="593"/>
      <c r="AC17" s="593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592" t="s">
        <v>55</v>
      </c>
      <c r="C19" s="593"/>
      <c r="D19" s="593"/>
      <c r="E19" s="593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592" t="s">
        <v>55</v>
      </c>
      <c r="C20" s="593"/>
      <c r="D20" s="593"/>
      <c r="E20" s="593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592" t="s">
        <v>55</v>
      </c>
      <c r="S20" s="593"/>
      <c r="T20" s="593"/>
      <c r="U20" s="593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587" t="s">
        <v>208</v>
      </c>
      <c r="C21" s="588"/>
      <c r="D21" s="588"/>
      <c r="E21" s="589"/>
      <c r="F21" s="587" t="s">
        <v>208</v>
      </c>
      <c r="G21" s="588"/>
      <c r="H21" s="588"/>
      <c r="I21" s="589"/>
      <c r="J21" s="587" t="s">
        <v>208</v>
      </c>
      <c r="K21" s="588"/>
      <c r="L21" s="588"/>
      <c r="M21" s="589"/>
      <c r="N21" s="587" t="s">
        <v>208</v>
      </c>
      <c r="O21" s="588"/>
      <c r="P21" s="588"/>
      <c r="Q21" s="589"/>
      <c r="R21" s="587" t="s">
        <v>208</v>
      </c>
      <c r="S21" s="588"/>
      <c r="T21" s="588"/>
      <c r="U21" s="589"/>
      <c r="V21" s="587" t="s">
        <v>208</v>
      </c>
      <c r="W21" s="588"/>
      <c r="X21" s="588"/>
      <c r="Y21" s="589"/>
      <c r="Z21" s="587" t="s">
        <v>208</v>
      </c>
      <c r="AA21" s="588"/>
      <c r="AB21" s="588"/>
      <c r="AC21" s="589"/>
      <c r="AD21" s="587" t="s">
        <v>208</v>
      </c>
      <c r="AE21" s="588"/>
      <c r="AF21" s="588"/>
      <c r="AG21" s="589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592" t="s">
        <v>55</v>
      </c>
      <c r="O22" s="593"/>
      <c r="P22" s="593"/>
      <c r="Q22" s="593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592" t="s">
        <v>55</v>
      </c>
      <c r="AA22" s="593"/>
      <c r="AB22" s="593"/>
      <c r="AC22" s="593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594" t="s">
        <v>221</v>
      </c>
      <c r="C23" s="595"/>
      <c r="D23" s="595"/>
      <c r="E23" s="596"/>
      <c r="F23" s="594" t="s">
        <v>221</v>
      </c>
      <c r="G23" s="595"/>
      <c r="H23" s="595"/>
      <c r="I23" s="596"/>
      <c r="J23" s="594" t="s">
        <v>221</v>
      </c>
      <c r="K23" s="595"/>
      <c r="L23" s="595"/>
      <c r="M23" s="596"/>
      <c r="N23" s="594" t="s">
        <v>221</v>
      </c>
      <c r="O23" s="595"/>
      <c r="P23" s="595"/>
      <c r="Q23" s="596"/>
      <c r="R23" s="594" t="s">
        <v>221</v>
      </c>
      <c r="S23" s="595"/>
      <c r="T23" s="595"/>
      <c r="U23" s="596"/>
      <c r="V23" s="594" t="s">
        <v>221</v>
      </c>
      <c r="W23" s="595"/>
      <c r="X23" s="595"/>
      <c r="Y23" s="596"/>
      <c r="Z23" s="594" t="s">
        <v>221</v>
      </c>
      <c r="AA23" s="595"/>
      <c r="AB23" s="595"/>
      <c r="AC23" s="596"/>
      <c r="AD23" s="594" t="s">
        <v>221</v>
      </c>
      <c r="AE23" s="595"/>
      <c r="AF23" s="595"/>
      <c r="AG23" s="596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592" t="s">
        <v>55</v>
      </c>
      <c r="S24" s="593"/>
      <c r="T24" s="593"/>
      <c r="U24" s="593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592" t="s">
        <v>55</v>
      </c>
      <c r="AA24" s="593"/>
      <c r="AB24" s="593"/>
      <c r="AC24" s="593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592" t="s">
        <v>55</v>
      </c>
      <c r="S25" s="593"/>
      <c r="T25" s="593"/>
      <c r="U25" s="593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587" t="s">
        <v>208</v>
      </c>
      <c r="C28" s="588"/>
      <c r="D28" s="588"/>
      <c r="E28" s="589"/>
      <c r="F28" s="587" t="s">
        <v>208</v>
      </c>
      <c r="G28" s="588"/>
      <c r="H28" s="588"/>
      <c r="I28" s="589"/>
      <c r="J28" s="587" t="s">
        <v>208</v>
      </c>
      <c r="K28" s="588"/>
      <c r="L28" s="588"/>
      <c r="M28" s="589"/>
      <c r="N28" s="587" t="s">
        <v>208</v>
      </c>
      <c r="O28" s="588"/>
      <c r="P28" s="588"/>
      <c r="Q28" s="589"/>
      <c r="R28" s="587" t="s">
        <v>208</v>
      </c>
      <c r="S28" s="588"/>
      <c r="T28" s="588"/>
      <c r="U28" s="589"/>
      <c r="V28" s="587" t="s">
        <v>208</v>
      </c>
      <c r="W28" s="588"/>
      <c r="X28" s="588"/>
      <c r="Y28" s="589"/>
      <c r="Z28" s="587" t="s">
        <v>208</v>
      </c>
      <c r="AA28" s="588"/>
      <c r="AB28" s="588"/>
      <c r="AC28" s="589"/>
      <c r="AD28" s="587" t="s">
        <v>208</v>
      </c>
      <c r="AE28" s="588"/>
      <c r="AF28" s="588"/>
      <c r="AG28" s="589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587" t="s">
        <v>208</v>
      </c>
      <c r="C35" s="588"/>
      <c r="D35" s="588"/>
      <c r="E35" s="589"/>
      <c r="F35" s="587" t="s">
        <v>208</v>
      </c>
      <c r="G35" s="588"/>
      <c r="H35" s="588"/>
      <c r="I35" s="589"/>
      <c r="J35" s="587" t="s">
        <v>208</v>
      </c>
      <c r="K35" s="588"/>
      <c r="L35" s="588"/>
      <c r="M35" s="589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587" t="s">
        <v>208</v>
      </c>
      <c r="S35" s="588"/>
      <c r="T35" s="588"/>
      <c r="U35" s="589"/>
      <c r="V35" s="587" t="s">
        <v>208</v>
      </c>
      <c r="W35" s="588"/>
      <c r="X35" s="588"/>
      <c r="Y35" s="589"/>
      <c r="Z35" s="587" t="s">
        <v>208</v>
      </c>
      <c r="AA35" s="588"/>
      <c r="AB35" s="588"/>
      <c r="AC35" s="589"/>
      <c r="AD35" s="587" t="s">
        <v>208</v>
      </c>
      <c r="AE35" s="588"/>
      <c r="AF35" s="588"/>
      <c r="AG35" s="589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209</v>
      </c>
      <c r="C38" s="591">
        <v>25</v>
      </c>
      <c r="D38" s="591"/>
      <c r="E38" s="311"/>
      <c r="F38" s="349" t="s">
        <v>209</v>
      </c>
      <c r="G38" s="591">
        <v>25</v>
      </c>
      <c r="H38" s="591"/>
      <c r="I38" s="310"/>
      <c r="J38" s="349" t="s">
        <v>209</v>
      </c>
      <c r="K38" s="349">
        <v>25</v>
      </c>
      <c r="L38" s="312"/>
      <c r="M38" s="310"/>
      <c r="N38" s="349" t="s">
        <v>209</v>
      </c>
      <c r="O38" s="349">
        <v>25</v>
      </c>
      <c r="P38" s="313"/>
      <c r="Q38" s="310"/>
      <c r="R38" s="349" t="s">
        <v>209</v>
      </c>
      <c r="S38" s="349">
        <v>25</v>
      </c>
      <c r="T38" s="312"/>
      <c r="U38" s="310"/>
      <c r="V38" s="349" t="s">
        <v>209</v>
      </c>
      <c r="W38" s="349">
        <v>25</v>
      </c>
      <c r="X38" s="313"/>
      <c r="Y38" s="310"/>
      <c r="Z38" s="349" t="s">
        <v>209</v>
      </c>
      <c r="AA38" s="349">
        <v>25</v>
      </c>
      <c r="AB38" s="313"/>
      <c r="AC38" s="310"/>
      <c r="AD38" s="349" t="s">
        <v>209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210</v>
      </c>
      <c r="C39" s="591">
        <v>23</v>
      </c>
      <c r="D39" s="591"/>
      <c r="E39" s="311"/>
      <c r="F39" s="349" t="s">
        <v>210</v>
      </c>
      <c r="G39" s="591">
        <v>25</v>
      </c>
      <c r="H39" s="591"/>
      <c r="I39" s="310"/>
      <c r="J39" s="349" t="s">
        <v>210</v>
      </c>
      <c r="K39" s="349">
        <v>25</v>
      </c>
      <c r="L39" s="313"/>
      <c r="M39" s="310"/>
      <c r="N39" s="349" t="s">
        <v>210</v>
      </c>
      <c r="O39" s="349">
        <v>21</v>
      </c>
      <c r="P39" s="313"/>
      <c r="Q39" s="310"/>
      <c r="R39" s="349" t="s">
        <v>210</v>
      </c>
      <c r="S39" s="349">
        <v>22</v>
      </c>
      <c r="T39" s="313"/>
      <c r="U39" s="310"/>
      <c r="V39" s="349" t="s">
        <v>210</v>
      </c>
      <c r="W39" s="349">
        <v>23</v>
      </c>
      <c r="X39" s="313"/>
      <c r="Y39" s="310"/>
      <c r="Z39" s="349" t="s">
        <v>210</v>
      </c>
      <c r="AA39" s="349">
        <v>22</v>
      </c>
      <c r="AB39" s="313"/>
      <c r="AC39" s="310"/>
      <c r="AD39" s="349" t="s">
        <v>210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591">
        <f>C38-C39</f>
        <v>2</v>
      </c>
      <c r="D40" s="591"/>
      <c r="E40" s="311"/>
      <c r="F40" s="349" t="s">
        <v>55</v>
      </c>
      <c r="G40" s="591">
        <f>G38-G39</f>
        <v>0</v>
      </c>
      <c r="H40" s="591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216</v>
      </c>
      <c r="C41" s="590">
        <f>D37</f>
        <v>176</v>
      </c>
      <c r="D41" s="590"/>
      <c r="E41" s="311"/>
      <c r="F41" s="349" t="s">
        <v>216</v>
      </c>
      <c r="G41" s="590">
        <v>192</v>
      </c>
      <c r="H41" s="590"/>
      <c r="I41" s="310"/>
      <c r="J41" s="349" t="s">
        <v>216</v>
      </c>
      <c r="K41" s="350">
        <f>L37</f>
        <v>192</v>
      </c>
      <c r="L41" s="310"/>
      <c r="M41" s="310"/>
      <c r="N41" s="349" t="s">
        <v>216</v>
      </c>
      <c r="O41" s="350">
        <f>P37</f>
        <v>160</v>
      </c>
      <c r="P41" s="310"/>
      <c r="Q41" s="310"/>
      <c r="R41" s="349" t="s">
        <v>216</v>
      </c>
      <c r="S41" s="350">
        <f>T37</f>
        <v>168</v>
      </c>
      <c r="T41" s="310"/>
      <c r="U41" s="310"/>
      <c r="V41" s="349" t="s">
        <v>216</v>
      </c>
      <c r="W41" s="350">
        <f>X37</f>
        <v>176</v>
      </c>
      <c r="X41" s="310"/>
      <c r="Y41" s="310"/>
      <c r="Z41" s="349" t="s">
        <v>216</v>
      </c>
      <c r="AA41" s="350">
        <f>AB37</f>
        <v>168</v>
      </c>
      <c r="AB41" s="310"/>
      <c r="AC41" s="310"/>
      <c r="AD41" s="349" t="s">
        <v>216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214</v>
      </c>
      <c r="C42" s="590">
        <v>194.25</v>
      </c>
      <c r="D42" s="590"/>
      <c r="E42" s="311"/>
      <c r="F42" s="349" t="s">
        <v>214</v>
      </c>
      <c r="G42" s="590">
        <v>191.21</v>
      </c>
      <c r="H42" s="590"/>
      <c r="I42" s="310"/>
      <c r="J42" s="349" t="s">
        <v>214</v>
      </c>
      <c r="K42" s="350">
        <v>192.04</v>
      </c>
      <c r="L42" s="310"/>
      <c r="M42" s="310"/>
      <c r="N42" s="349" t="s">
        <v>214</v>
      </c>
      <c r="O42" s="350">
        <v>185.21</v>
      </c>
      <c r="P42" s="310"/>
      <c r="Q42" s="310"/>
      <c r="R42" s="349" t="s">
        <v>214</v>
      </c>
      <c r="S42" s="350">
        <v>163.4</v>
      </c>
      <c r="T42" s="310"/>
      <c r="U42" s="310"/>
      <c r="V42" s="349" t="s">
        <v>214</v>
      </c>
      <c r="W42" s="350">
        <v>169.33</v>
      </c>
      <c r="X42" s="310"/>
      <c r="Y42" s="310"/>
      <c r="Z42" s="349" t="s">
        <v>214</v>
      </c>
      <c r="AA42" s="350">
        <v>171.51</v>
      </c>
      <c r="AB42" s="310"/>
      <c r="AC42" s="310"/>
      <c r="AD42" s="349" t="s">
        <v>214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215</v>
      </c>
      <c r="C43" s="590">
        <f>C42-C41</f>
        <v>18.25</v>
      </c>
      <c r="D43" s="590"/>
      <c r="E43" s="314"/>
      <c r="F43" s="349" t="s">
        <v>215</v>
      </c>
      <c r="G43" s="590">
        <f>G42-G41</f>
        <v>-0.78999999999999204</v>
      </c>
      <c r="H43" s="590"/>
      <c r="I43" s="315"/>
      <c r="J43" s="349" t="s">
        <v>215</v>
      </c>
      <c r="K43" s="351">
        <f>K42-K41</f>
        <v>3.9999999999992042E-2</v>
      </c>
      <c r="L43" s="315"/>
      <c r="M43" s="315"/>
      <c r="N43" s="349" t="s">
        <v>215</v>
      </c>
      <c r="O43" s="351">
        <f>O42-O41</f>
        <v>25.210000000000008</v>
      </c>
      <c r="P43" s="315"/>
      <c r="Q43" s="315"/>
      <c r="R43" s="349" t="s">
        <v>215</v>
      </c>
      <c r="S43" s="351">
        <f>S42-S41</f>
        <v>-4.5999999999999943</v>
      </c>
      <c r="T43" s="315"/>
      <c r="U43" s="315"/>
      <c r="V43" s="349" t="s">
        <v>215</v>
      </c>
      <c r="W43" s="351">
        <f>W42-W41</f>
        <v>-6.6699999999999875</v>
      </c>
      <c r="X43" s="315"/>
      <c r="Y43" s="315"/>
      <c r="Z43" s="349" t="s">
        <v>215</v>
      </c>
      <c r="AA43" s="351">
        <f>AA42-AA41</f>
        <v>3.5099999999999909</v>
      </c>
      <c r="AB43" s="315"/>
      <c r="AC43" s="315"/>
      <c r="AD43" s="349" t="s">
        <v>215</v>
      </c>
      <c r="AE43" s="351">
        <f>AE42-AE41</f>
        <v>-3</v>
      </c>
      <c r="AF43" s="315"/>
      <c r="AG43" s="315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00" t="s">
        <v>125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2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126</v>
      </c>
      <c r="E2" s="161" t="s">
        <v>127</v>
      </c>
      <c r="F2" s="161" t="s">
        <v>128</v>
      </c>
      <c r="G2" s="161" t="s">
        <v>129</v>
      </c>
      <c r="H2" s="162" t="s">
        <v>130</v>
      </c>
      <c r="I2" s="162" t="s">
        <v>131</v>
      </c>
      <c r="J2" s="162" t="s">
        <v>132</v>
      </c>
      <c r="K2" s="162" t="s">
        <v>133</v>
      </c>
      <c r="L2" s="162" t="s">
        <v>134</v>
      </c>
      <c r="M2" s="162" t="s">
        <v>135</v>
      </c>
      <c r="N2" s="162" t="s">
        <v>136</v>
      </c>
      <c r="O2" s="162" t="s">
        <v>137</v>
      </c>
      <c r="P2" s="162" t="s">
        <v>138</v>
      </c>
      <c r="Q2" s="162" t="s">
        <v>139</v>
      </c>
      <c r="R2" s="163" t="s">
        <v>140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141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142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181752.23214285713</v>
      </c>
      <c r="Q6" s="165">
        <v>37258.06451612903</v>
      </c>
      <c r="R6" s="165">
        <f t="shared" si="0"/>
        <v>-144494.1676267281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143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Sheets'!Q48</f>
        <v>382075.89285714284</v>
      </c>
      <c r="Q8" s="165">
        <v>201483.87096774194</v>
      </c>
      <c r="R8" s="165">
        <f t="shared" si="0"/>
        <v>-180592.0218894009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144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145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146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147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Sheets'!Q116</f>
        <v>70000</v>
      </c>
      <c r="Q12" s="165">
        <v>254832.25806451612</v>
      </c>
      <c r="R12" s="165">
        <f t="shared" si="0"/>
        <v>184832.25806451612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148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149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150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B101" sqref="B101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00" t="s">
        <v>219</v>
      </c>
      <c r="C2" s="501"/>
      <c r="D2" s="501"/>
      <c r="E2" s="501"/>
      <c r="F2" s="502"/>
    </row>
    <row r="3" spans="2:6" ht="40.9" customHeight="1" x14ac:dyDescent="0.2">
      <c r="B3" s="274" t="s">
        <v>151</v>
      </c>
      <c r="C3" s="174"/>
      <c r="D3" s="175" t="s">
        <v>152</v>
      </c>
      <c r="E3" s="175" t="s">
        <v>153</v>
      </c>
      <c r="F3" s="175" t="s">
        <v>22</v>
      </c>
    </row>
    <row r="4" spans="2:6" ht="19.899999999999999" customHeight="1" x14ac:dyDescent="0.25">
      <c r="B4" s="164" t="s">
        <v>110</v>
      </c>
      <c r="C4" s="601" t="s">
        <v>154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108</v>
      </c>
      <c r="C5" s="602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155</v>
      </c>
      <c r="C6" s="602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111</v>
      </c>
      <c r="C7" s="603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121</v>
      </c>
      <c r="C8" s="604" t="s">
        <v>156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157</v>
      </c>
      <c r="C9" s="605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112</v>
      </c>
      <c r="C10" s="605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158</v>
      </c>
      <c r="C11" s="605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159</v>
      </c>
      <c r="C12" s="605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160</v>
      </c>
      <c r="C13" s="605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161</v>
      </c>
      <c r="C14" s="605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95</v>
      </c>
      <c r="C15" s="605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162</v>
      </c>
      <c r="C16" s="606" t="s">
        <v>163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164</v>
      </c>
      <c r="C17" s="607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165</v>
      </c>
      <c r="C18" s="607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166</v>
      </c>
      <c r="C19" s="608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09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167</v>
      </c>
      <c r="C21" s="610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94</v>
      </c>
      <c r="C22" s="611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168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110</v>
      </c>
      <c r="C24" s="606" t="s">
        <v>169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108</v>
      </c>
      <c r="C25" s="610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155</v>
      </c>
      <c r="C26" s="610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111</v>
      </c>
      <c r="C27" s="611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157</v>
      </c>
      <c r="C28" s="606" t="s">
        <v>170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105</v>
      </c>
      <c r="C29" s="610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95</v>
      </c>
      <c r="C30" s="610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11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171</v>
      </c>
      <c r="C32" s="606" t="s">
        <v>172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10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99</v>
      </c>
      <c r="C34" s="610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173</v>
      </c>
      <c r="C35" s="610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174</v>
      </c>
      <c r="C36" s="610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100</v>
      </c>
      <c r="C37" s="610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175</v>
      </c>
      <c r="C38" s="610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164</v>
      </c>
      <c r="C39" s="610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165</v>
      </c>
      <c r="C40" s="610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166</v>
      </c>
      <c r="C41" s="611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157</v>
      </c>
      <c r="C42" s="609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11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176</v>
      </c>
      <c r="C44" s="609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177</v>
      </c>
      <c r="C45" s="610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103</v>
      </c>
      <c r="C46" s="610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178</v>
      </c>
      <c r="C47" s="610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167</v>
      </c>
      <c r="C48" s="611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173</v>
      </c>
      <c r="C49" s="609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179</v>
      </c>
      <c r="C50" s="610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180</v>
      </c>
      <c r="C51" s="610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181</v>
      </c>
      <c r="C52" s="610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182</v>
      </c>
      <c r="C53" s="609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116</v>
      </c>
      <c r="C54" s="610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91</v>
      </c>
      <c r="C55" s="610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183</v>
      </c>
      <c r="C56" s="617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184</v>
      </c>
      <c r="C57" s="618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122</v>
      </c>
      <c r="C58" s="618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185</v>
      </c>
      <c r="C59" s="618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186</v>
      </c>
      <c r="C60" s="619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187</v>
      </c>
      <c r="C61" s="620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155</v>
      </c>
      <c r="C62" s="620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188</v>
      </c>
      <c r="C63" s="620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112</v>
      </c>
      <c r="C64" s="620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189</v>
      </c>
      <c r="C65" s="620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168</v>
      </c>
      <c r="C66" s="620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184</v>
      </c>
      <c r="C67" s="614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190</v>
      </c>
      <c r="C68" s="615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176</v>
      </c>
      <c r="C69" s="615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94</v>
      </c>
      <c r="C70" s="615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191</v>
      </c>
      <c r="C71" s="615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165</v>
      </c>
      <c r="C72" s="615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166</v>
      </c>
      <c r="C73" s="615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164</v>
      </c>
      <c r="C74" s="616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197</v>
      </c>
      <c r="C75" s="613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110</v>
      </c>
      <c r="C76" s="613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200</v>
      </c>
      <c r="C77" s="613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161</v>
      </c>
      <c r="C78" s="613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202</v>
      </c>
      <c r="C79" s="612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121</v>
      </c>
      <c r="C80" s="612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194</v>
      </c>
      <c r="C81" s="612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228</v>
      </c>
      <c r="C82" s="612">
        <v>45536</v>
      </c>
      <c r="D82" s="353">
        <v>35000</v>
      </c>
      <c r="E82" s="353">
        <v>2500</v>
      </c>
      <c r="F82" s="353">
        <f t="shared" ref="F82:F98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229</v>
      </c>
      <c r="C83" s="612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230</v>
      </c>
      <c r="C84" s="612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231</v>
      </c>
      <c r="C85" s="612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232</v>
      </c>
      <c r="C86" s="612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233</v>
      </c>
      <c r="C87" s="612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192</v>
      </c>
      <c r="C88" s="612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190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116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95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193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238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194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182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2" t="s">
        <v>273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3" t="s">
        <v>112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">
      <c r="D99" s="271"/>
      <c r="E99" s="271"/>
      <c r="F99" s="271"/>
    </row>
    <row r="100" spans="2:6" ht="12.75" customHeight="1" x14ac:dyDescent="0.2">
      <c r="D100" s="271"/>
      <c r="E100" s="271"/>
      <c r="F100" s="271"/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28"/>
  <sheetViews>
    <sheetView topLeftCell="A7" workbookViewId="0">
      <selection activeCell="I35" sqref="I35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21" t="s">
        <v>255</v>
      </c>
      <c r="F5" s="621"/>
      <c r="G5" s="621"/>
      <c r="H5" s="621"/>
      <c r="I5" s="621"/>
      <c r="J5" s="621"/>
      <c r="K5" s="621"/>
      <c r="L5" s="621"/>
    </row>
    <row r="6" spans="5:14" x14ac:dyDescent="0.2">
      <c r="E6" s="621"/>
      <c r="F6" s="621"/>
      <c r="G6" s="621"/>
      <c r="H6" s="621"/>
      <c r="I6" s="621"/>
      <c r="J6" s="621"/>
      <c r="K6" s="621"/>
      <c r="L6" s="621"/>
    </row>
    <row r="7" spans="5:14" ht="15.75" x14ac:dyDescent="0.25">
      <c r="E7" s="346" t="s">
        <v>220</v>
      </c>
      <c r="F7" s="346" t="s">
        <v>61</v>
      </c>
      <c r="G7" s="452" t="s">
        <v>59</v>
      </c>
      <c r="H7" s="452" t="s">
        <v>54</v>
      </c>
      <c r="I7" s="452" t="s">
        <v>249</v>
      </c>
      <c r="J7" s="452" t="s">
        <v>253</v>
      </c>
      <c r="K7" s="452" t="s">
        <v>254</v>
      </c>
      <c r="L7" s="346" t="s">
        <v>59</v>
      </c>
    </row>
    <row r="8" spans="5:14" ht="15" x14ac:dyDescent="0.2">
      <c r="E8" s="348">
        <v>1</v>
      </c>
      <c r="F8" s="347" t="s">
        <v>123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195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250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251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252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21" t="s">
        <v>268</v>
      </c>
      <c r="F21" s="621"/>
      <c r="G21" s="621"/>
      <c r="H21" s="621"/>
      <c r="I21" s="621"/>
      <c r="J21" s="621"/>
      <c r="K21" s="621"/>
      <c r="L21" s="621"/>
    </row>
    <row r="22" spans="5:12" x14ac:dyDescent="0.2">
      <c r="E22" s="621"/>
      <c r="F22" s="621"/>
      <c r="G22" s="621"/>
      <c r="H22" s="621"/>
      <c r="I22" s="621"/>
      <c r="J22" s="621"/>
      <c r="K22" s="621"/>
      <c r="L22" s="621"/>
    </row>
    <row r="23" spans="5:12" ht="15.75" x14ac:dyDescent="0.25">
      <c r="E23" s="346" t="s">
        <v>220</v>
      </c>
      <c r="F23" s="346" t="s">
        <v>61</v>
      </c>
      <c r="G23" s="452" t="s">
        <v>59</v>
      </c>
      <c r="H23" s="452" t="s">
        <v>54</v>
      </c>
      <c r="I23" s="452" t="s">
        <v>249</v>
      </c>
      <c r="J23" s="452" t="s">
        <v>253</v>
      </c>
      <c r="K23" s="452" t="s">
        <v>254</v>
      </c>
      <c r="L23" s="346" t="s">
        <v>59</v>
      </c>
    </row>
    <row r="24" spans="5:12" ht="15" x14ac:dyDescent="0.2">
      <c r="E24" s="348">
        <v>1</v>
      </c>
      <c r="F24" s="347" t="s">
        <v>267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262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263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246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2025-02-08T07:50:54Z</cp:lastPrinted>
  <dcterms:created xsi:type="dcterms:W3CDTF">2007-01-04T05:01:09Z</dcterms:created>
  <dcterms:modified xsi:type="dcterms:W3CDTF">2025-03-01T12:07:01Z</dcterms:modified>
</cp:coreProperties>
</file>