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D6255FB7-2636-4D9F-BD6B-2877C48DEFC5}" xr6:coauthVersionLast="36" xr6:coauthVersionMax="47" xr10:uidLastSave="{00000000-0000-0000-0000-000000000000}"/>
  <bookViews>
    <workbookView xWindow="-120" yWindow="-120" windowWidth="28920" windowHeight="12345" activeTab="4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madina'!$A$2:$O$731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C652" i="3" l="1"/>
  <c r="E645" i="3"/>
  <c r="F645" i="3" s="1"/>
  <c r="O861" i="12" l="1"/>
  <c r="F632" i="3"/>
  <c r="K633" i="3"/>
  <c r="K634" i="3" s="1"/>
  <c r="K630" i="3"/>
  <c r="K631" i="3" s="1"/>
  <c r="E644" i="3" l="1"/>
  <c r="F644" i="3" s="1"/>
  <c r="K651" i="3" l="1"/>
  <c r="K649" i="3"/>
  <c r="K642" i="3" l="1"/>
  <c r="F654" i="3" s="1"/>
  <c r="E649" i="3"/>
  <c r="F649" i="3" s="1"/>
  <c r="K646" i="3"/>
  <c r="K647" i="3" s="1"/>
  <c r="K643" i="3" l="1"/>
  <c r="K644" i="3" s="1"/>
  <c r="E643" i="3" l="1"/>
  <c r="F643" i="3" s="1"/>
  <c r="N5" i="6" l="1"/>
  <c r="N4" i="6"/>
  <c r="C630" i="3" l="1"/>
  <c r="E713" i="12" l="1"/>
  <c r="F655" i="3" l="1"/>
  <c r="H656" i="3" s="1"/>
  <c r="C654" i="3"/>
  <c r="C653" i="3" l="1"/>
  <c r="C656" i="3" s="1"/>
  <c r="C657" i="3" s="1"/>
  <c r="C658" i="3" s="1"/>
  <c r="H653" i="3"/>
  <c r="H654" i="3" s="1"/>
  <c r="H657" i="3" s="1"/>
  <c r="C609" i="3" l="1"/>
  <c r="E603" i="3"/>
  <c r="F603" i="3" s="1"/>
  <c r="K613" i="3" l="1"/>
  <c r="K614" i="3" s="1"/>
  <c r="F611" i="3"/>
  <c r="E623" i="3" l="1"/>
  <c r="F623" i="3" s="1"/>
  <c r="E622" i="3" l="1"/>
  <c r="F622" i="3" s="1"/>
  <c r="E621" i="3" l="1"/>
  <c r="F621" i="3" s="1"/>
  <c r="E620" i="3" l="1"/>
  <c r="F633" i="3"/>
  <c r="H634" i="3" s="1"/>
  <c r="C631" i="3"/>
  <c r="C634" i="3" s="1"/>
  <c r="C635" i="3" s="1"/>
  <c r="C636" i="3" s="1"/>
  <c r="F620" i="3" l="1"/>
  <c r="H631" i="3"/>
  <c r="H632" i="3" s="1"/>
  <c r="H635" i="3" s="1"/>
  <c r="C632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32" i="6" l="1"/>
  <c r="N31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30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29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28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27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26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N25" i="6"/>
  <c r="G686" i="12" l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M444" i="12"/>
  <c r="G713" i="12" l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G729" i="12" s="1"/>
  <c r="G730" i="12" s="1"/>
  <c r="N24" i="6"/>
  <c r="N23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O822" i="12" s="1"/>
  <c r="O823" i="12" s="1"/>
  <c r="O824" i="12" s="1"/>
  <c r="O825" i="12" s="1"/>
  <c r="O826" i="12" s="1"/>
  <c r="O827" i="12" s="1"/>
  <c r="O828" i="12" s="1"/>
  <c r="O829" i="12" s="1"/>
  <c r="O830" i="12" s="1"/>
  <c r="O831" i="12" s="1"/>
  <c r="O832" i="12" s="1"/>
  <c r="O833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834" i="12" l="1"/>
  <c r="O835" i="12" s="1"/>
  <c r="O836" i="12" s="1"/>
  <c r="O837" i="12" s="1"/>
  <c r="O838" i="12" s="1"/>
  <c r="O839" i="12" s="1"/>
  <c r="O840" i="12" s="1"/>
  <c r="O841" i="12" s="1"/>
  <c r="O842" i="12" s="1"/>
  <c r="O843" i="12" s="1"/>
  <c r="O844" i="12" s="1"/>
  <c r="O845" i="12" s="1"/>
  <c r="O846" i="12" s="1"/>
  <c r="O847" i="12" s="1"/>
  <c r="O848" i="12" s="1"/>
  <c r="O849" i="12" s="1"/>
  <c r="O850" i="12" s="1"/>
  <c r="O851" i="12" s="1"/>
  <c r="O852" i="12" s="1"/>
  <c r="O853" i="12" s="1"/>
  <c r="O854" i="12" s="1"/>
  <c r="O855" i="12" s="1"/>
  <c r="O856" i="12" s="1"/>
  <c r="O857" i="12" s="1"/>
  <c r="O858" i="12" s="1"/>
  <c r="O859" i="12" s="1"/>
  <c r="O860" i="12" s="1"/>
  <c r="E302" i="3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31" i="6" l="1"/>
  <c r="P130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32" i="6"/>
  <c r="P134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<sst xmlns="http://schemas.openxmlformats.org/spreadsheetml/2006/main" count="12165" uniqueCount="8888">
  <si>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</si>
  <si>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</si>
  <si>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</si>
  <si>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</si>
  <si>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</si>
  <si>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</si>
  <si>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</si>
  <si>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</si>
  <si>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</si>
  <si>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</si>
  <si>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</si>
  <si>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</si>
  <si>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</si>
  <si>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</si>
  <si>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</si>
  <si>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</si>
  <si>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</si>
  <si>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</si>
  <si>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</si>
  <si>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</si>
  <si>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</si>
  <si>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</si>
  <si>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</si>
  <si>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</si>
  <si>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</si>
  <si>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</si>
  <si>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</si>
  <si>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</si>
  <si>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</si>
  <si>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</si>
  <si>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</si>
  <si>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</si>
  <si>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</si>
  <si>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</si>
  <si>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</si>
  <si>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</si>
  <si>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</si>
  <si>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</si>
  <si>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</si>
  <si>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</si>
  <si>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</si>
  <si>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</si>
  <si>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</si>
  <si>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</si>
  <si>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</si>
  <si>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</si>
  <si>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</si>
  <si>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</si>
  <si>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</si>
  <si>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</si>
  <si>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</si>
  <si>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</si>
  <si>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</si>
  <si>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</si>
  <si>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</si>
  <si>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</si>
  <si>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</si>
  <si>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</si>
  <si>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</si>
  <si>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</si>
  <si>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</si>
  <si>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</si>
  <si>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</si>
  <si>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</si>
  <si>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</si>
  <si>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</si>
  <si>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</si>
  <si>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</si>
  <si>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</si>
  <si>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</si>
  <si>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</si>
  <si>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</si>
  <si>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</si>
  <si>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</si>
  <si>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</si>
  <si>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</si>
  <si>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</si>
  <si>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</si>
  <si>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</si>
  <si>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</si>
  <si>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</si>
  <si>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</si>
  <si>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</si>
  <si>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</si>
  <si>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</si>
  <si>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</si>
  <si>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</si>
  <si>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</si>
  <si>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</si>
  <si>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</si>
  <si>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</si>
  <si>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</si>
  <si>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</si>
  <si>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</si>
  <si>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</si>
  <si>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</si>
  <si>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</si>
  <si>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</si>
  <si>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</si>
  <si>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</si>
  <si>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</si>
  <si>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</si>
  <si>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</si>
  <si>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</si>
  <si>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</si>
  <si>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</si>
  <si>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</si>
  <si>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</si>
  <si>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</si>
  <si>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</si>
  <si>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</si>
  <si>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</si>
  <si>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</si>
  <si>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</si>
  <si>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</si>
  <si>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</si>
  <si>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</si>
  <si>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</si>
  <si>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</si>
  <si>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</si>
  <si>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</si>
  <si>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</si>
  <si>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</si>
  <si>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</si>
  <si>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</si>
  <si>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</si>
  <si>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</si>
  <si>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</si>
  <si>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</si>
  <si>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</si>
  <si>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</si>
  <si>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</si>
  <si>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</si>
  <si>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</si>
  <si>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</si>
  <si>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</si>
  <si>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</si>
  <si>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</si>
  <si>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</si>
  <si>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</si>
  <si>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</si>
  <si>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</si>
  <si>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</si>
  <si>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</si>
  <si>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</si>
  <si>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</si>
  <si>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</si>
  <si>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</si>
  <si>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</si>
  <si>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</si>
  <si>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</si>
  <si>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</si>
  <si>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</si>
  <si>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</si>
  <si>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</si>
  <si>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</si>
  <si>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</si>
  <si>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</si>
  <si>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</si>
  <si>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</si>
  <si>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</si>
  <si>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</si>
  <si>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</si>
  <si>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</si>
  <si>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</si>
  <si>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</si>
  <si>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</si>
  <si>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</si>
  <si>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</si>
  <si>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</si>
  <si>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</si>
  <si>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</si>
  <si>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</si>
  <si>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</si>
  <si>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</si>
  <si>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</si>
  <si>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</si>
  <si>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</si>
  <si>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</si>
  <si>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</si>
  <si>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</si>
  <si>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</si>
  <si>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</si>
  <si>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</si>
  <si>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</si>
  <si>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</si>
  <si>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</si>
  <si>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</si>
  <si>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</si>
  <si>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</si>
  <si>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</si>
  <si>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</si>
  <si>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</si>
  <si>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</si>
  <si>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</si>
  <si>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</si>
  <si>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</si>
  <si>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</si>
  <si>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</si>
  <si>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</si>
  <si>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</si>
  <si>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</si>
  <si>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</si>
  <si>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</si>
  <si>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</si>
  <si>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</si>
  <si>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</si>
  <si>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</si>
  <si>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</si>
  <si>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</si>
  <si>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</si>
  <si>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</si>
  <si>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</si>
  <si>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</si>
  <si>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</si>
  <si>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</si>
  <si>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</si>
  <si>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</si>
  <si>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</si>
  <si>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</si>
  <si>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</si>
  <si>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</si>
  <si>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</si>
  <si>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</si>
  <si>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</si>
  <si>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</si>
  <si>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</si>
  <si>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</si>
  <si>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</si>
  <si>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</si>
  <si>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</si>
  <si>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</si>
  <si>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</si>
  <si>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</si>
  <si>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</si>
  <si>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</si>
  <si>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</si>
  <si>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</si>
  <si>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</si>
  <si>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</si>
  <si>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</si>
  <si>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</si>
  <si>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</si>
  <si>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</si>
  <si>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</si>
  <si>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</si>
  <si>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</si>
  <si>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</si>
  <si>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</si>
  <si>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</si>
  <si>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</si>
  <si>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</si>
  <si>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</si>
  <si>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</si>
  <si>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</si>
  <si>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</si>
  <si>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</si>
  <si>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</si>
  <si>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</si>
  <si>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</si>
  <si>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</si>
  <si>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</si>
  <si>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</si>
  <si>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</si>
  <si>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</si>
  <si>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</si>
  <si>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</si>
  <si>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</si>
  <si>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</si>
  <si>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</si>
  <si>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</si>
  <si>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</si>
  <si>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</si>
  <si>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</si>
  <si>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</si>
  <si>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</si>
  <si>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</si>
  <si>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</si>
  <si>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</si>
  <si>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</si>
  <si>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</si>
  <si>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</si>
  <si>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</si>
  <si>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</si>
  <si>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</si>
  <si>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</si>
  <si>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</si>
  <si>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</si>
  <si>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</si>
  <si>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</si>
  <si>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</si>
  <si>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</si>
  <si>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</si>
  <si>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</si>
  <si>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</si>
  <si>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</si>
  <si>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</si>
  <si>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</si>
  <si>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</si>
  <si>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</si>
  <si>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</si>
  <si>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</si>
  <si>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</si>
  <si>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</si>
  <si>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</si>
  <si>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</si>
  <si>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</si>
  <si>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</si>
  <si>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</si>
  <si>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</si>
  <si>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</si>
  <si>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</si>
  <si>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</si>
  <si>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</si>
  <si>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</si>
  <si>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</si>
  <si>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</si>
  <si>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</si>
  <si>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</si>
  <si>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</si>
  <si>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</si>
  <si>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</si>
  <si>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</si>
  <si>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</si>
  <si>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</si>
  <si>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</si>
  <si>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</si>
  <si>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</si>
  <si>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</si>
  <si>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</si>
  <si>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</si>
  <si>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</si>
  <si>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</si>
  <si>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</si>
  <si>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</si>
  <si>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</si>
  <si>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</si>
  <si>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</si>
  <si>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</si>
  <si>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</si>
  <si>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</si>
  <si>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</si>
  <si>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</si>
  <si>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</si>
  <si>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</si>
  <si>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</si>
  <si>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</si>
  <si>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</si>
  <si>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</si>
  <si>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</si>
  <si>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</si>
  <si>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</si>
  <si>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</si>
  <si>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</si>
  <si>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</si>
  <si>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</si>
  <si>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</si>
  <si>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</si>
  <si>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</si>
  <si>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</si>
  <si>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</si>
  <si>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</si>
  <si>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</si>
  <si>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</si>
  <si>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</si>
  <si>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</si>
  <si>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</si>
  <si>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</si>
  <si>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</si>
  <si>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</si>
  <si>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</si>
  <si>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</si>
  <si>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</si>
  <si>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</si>
  <si>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</si>
  <si>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</si>
  <si>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</si>
  <si>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</si>
  <si>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</si>
  <si>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</si>
  <si>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</si>
  <si>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</si>
  <si>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</si>
  <si>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</si>
  <si>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</si>
  <si>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</si>
  <si>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</si>
  <si>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</si>
  <si>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</si>
  <si>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</si>
  <si>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</si>
  <si>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</si>
  <si>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</si>
  <si>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</si>
  <si>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</si>
  <si>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</si>
  <si>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</si>
  <si>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</si>
  <si>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</si>
  <si>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</si>
  <si>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</si>
  <si>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</si>
  <si>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</si>
  <si>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</si>
  <si>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</si>
  <si>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</si>
  <si>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</si>
  <si>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</si>
  <si>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</si>
  <si>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</si>
  <si>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</si>
  <si>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</si>
  <si>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</si>
  <si>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</si>
  <si>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</si>
  <si>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</si>
  <si>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</si>
  <si>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</si>
  <si>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</si>
  <si>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</si>
  <si>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</si>
  <si>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</si>
  <si>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</si>
  <si>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</si>
  <si>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</si>
  <si>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</si>
  <si>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</si>
  <si>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</si>
  <si>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</si>
  <si>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</si>
  <si>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</si>
  <si>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</si>
  <si>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</si>
  <si>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</si>
  <si>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</si>
  <si>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</si>
  <si>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</si>
  <si>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</si>
  <si>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</si>
  <si>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</si>
  <si>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</si>
  <si>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</si>
  <si>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</si>
  <si>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</si>
  <si>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</si>
  <si>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</si>
  <si>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</si>
  <si>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</si>
  <si>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</si>
  <si>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</si>
  <si>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</si>
  <si>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</si>
  <si>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</si>
  <si>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</si>
  <si>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</si>
  <si>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</si>
  <si>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</si>
  <si>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</si>
  <si>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</si>
  <si>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</si>
  <si>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</si>
  <si>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</si>
  <si>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</si>
  <si>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</si>
  <si>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</si>
  <si>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</si>
  <si>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</si>
  <si>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</si>
  <si>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</si>
  <si>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</si>
  <si>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</si>
  <si>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</si>
  <si>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</si>
  <si>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</si>
  <si>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</si>
  <si>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</si>
  <si>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</si>
  <si>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</si>
  <si>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</si>
  <si>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</si>
  <si>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</si>
  <si>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</si>
  <si>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</si>
  <si>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</si>
  <si>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</si>
  <si>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</si>
  <si>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</si>
  <si>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</si>
  <si>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</si>
  <si>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</si>
  <si>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</si>
  <si>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</si>
  <si>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</si>
  <si>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</si>
  <si>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</si>
  <si>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</si>
  <si>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</si>
  <si>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</si>
  <si>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</si>
  <si>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</si>
  <si>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</si>
  <si>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</si>
  <si>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</si>
  <si>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</si>
  <si>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</si>
  <si>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</si>
  <si>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</si>
  <si>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</si>
  <si>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</si>
  <si>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</si>
  <si>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</si>
  <si>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</si>
  <si>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</si>
  <si>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</si>
  <si>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</si>
  <si>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</si>
  <si>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</si>
  <si>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</si>
  <si>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</si>
  <si>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</si>
  <si>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</si>
  <si>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</si>
  <si>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</si>
  <si>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</si>
  <si>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</si>
  <si>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</si>
  <si>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</si>
  <si>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</si>
  <si>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</si>
  <si>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</si>
  <si>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</si>
  <si>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</si>
  <si>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</si>
  <si>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</si>
  <si>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</si>
  <si>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</si>
  <si>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</si>
  <si>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</si>
  <si>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</si>
  <si>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</si>
  <si>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</si>
  <si>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</si>
  <si>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</si>
  <si>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</si>
  <si>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</si>
  <si>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</si>
  <si>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</si>
  <si>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</si>
  <si>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</si>
  <si>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</si>
  <si>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</si>
  <si>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</si>
  <si>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</si>
  <si>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</si>
  <si>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</si>
  <si>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</si>
  <si>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</si>
  <si>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</si>
  <si>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</si>
  <si>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</si>
  <si>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</si>
  <si>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</si>
  <si>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</si>
  <si>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</si>
  <si>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</si>
  <si>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</si>
  <si>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</si>
  <si>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</si>
  <si>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</si>
  <si>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</si>
  <si>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</si>
  <si>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</si>
  <si>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</si>
  <si>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</si>
  <si>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</si>
  <si>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</si>
  <si>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</si>
  <si>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</si>
  <si>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</si>
  <si>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</si>
  <si>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</si>
  <si>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</si>
  <si>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</si>
  <si>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</si>
  <si>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</si>
  <si>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</si>
  <si>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</si>
  <si>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</si>
  <si>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</si>
  <si>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</si>
  <si>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</si>
  <si>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</si>
  <si>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</si>
  <si>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</si>
  <si>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</si>
  <si>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</si>
  <si>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</si>
  <si>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</si>
  <si>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</si>
  <si>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</si>
  <si>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</si>
  <si>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</si>
  <si>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</si>
  <si>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</si>
  <si>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</si>
  <si>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</si>
  <si>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</si>
  <si>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</si>
  <si>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</si>
  <si>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</si>
  <si>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</si>
  <si>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</si>
  <si>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</si>
  <si>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</si>
  <si>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</si>
  <si>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</si>
  <si>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</si>
  <si>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</si>
  <si>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</si>
  <si>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</si>
  <si>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</si>
  <si>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</si>
  <si>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</si>
  <si>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</si>
  <si>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</si>
  <si>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</si>
  <si>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</si>
  <si>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</si>
  <si>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</si>
  <si>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</si>
  <si>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</si>
  <si>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</si>
  <si>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</si>
  <si>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</si>
  <si>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</si>
  <si>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</si>
  <si>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</si>
  <si>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</si>
  <si>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</si>
  <si>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</si>
  <si>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</si>
  <si>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</si>
  <si>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</si>
  <si>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</si>
  <si>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</si>
  <si>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</si>
  <si>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</si>
  <si>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</si>
  <si>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</si>
  <si>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</si>
  <si>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</si>
  <si>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</si>
  <si>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</si>
  <si>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</si>
  <si>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</si>
  <si>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</si>
  <si>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</si>
  <si>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</si>
  <si>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</si>
  <si>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</si>
  <si>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</si>
  <si>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</si>
  <si>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</si>
  <si>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</si>
  <si>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</si>
  <si>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</si>
  <si>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</si>
  <si>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</si>
  <si>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</si>
  <si>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</si>
  <si>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</si>
  <si>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</si>
  <si>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</si>
  <si>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</si>
  <si>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</si>
  <si>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</si>
  <si>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</si>
  <si>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</si>
  <si>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</si>
  <si>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</si>
  <si>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</si>
  <si>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</si>
  <si>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</si>
  <si>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</si>
  <si>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</si>
  <si>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</si>
  <si>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</si>
  <si>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</si>
  <si>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</si>
  <si>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</si>
  <si>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</si>
  <si>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</si>
  <si>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</si>
  <si>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</si>
  <si>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</si>
  <si>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</si>
  <si>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</si>
  <si>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</si>
  <si>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</si>
  <si>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</si>
  <si>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</si>
  <si>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</si>
  <si>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</si>
  <si>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</si>
  <si>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</si>
  <si>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</si>
  <si>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</si>
  <si>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</si>
  <si>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</si>
  <si>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</si>
  <si>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</si>
  <si>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</si>
  <si>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</si>
  <si>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</si>
  <si>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</si>
  <si>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</si>
  <si>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</si>
  <si>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</si>
  <si>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</si>
  <si>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</si>
  <si>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</si>
  <si>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</si>
  <si>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</si>
  <si>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</si>
  <si>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</si>
  <si>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</si>
  <si>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</si>
  <si>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</si>
  <si>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</si>
  <si>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</si>
  <si>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</si>
  <si>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</si>
  <si>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</si>
  <si>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</si>
  <si>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</si>
  <si>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</si>
  <si>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</si>
  <si>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</si>
  <si>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</si>
  <si>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</si>
  <si>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</si>
  <si>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</si>
  <si>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</si>
  <si>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</si>
  <si>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</si>
  <si>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</si>
  <si>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</si>
  <si>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</si>
  <si>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</si>
  <si>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</si>
  <si>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</si>
  <si>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</si>
  <si>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</si>
  <si>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</si>
  <si>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</si>
  <si>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</si>
  <si>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</si>
  <si>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</si>
  <si>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</si>
  <si>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</si>
  <si>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</si>
  <si>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</si>
  <si>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</si>
  <si>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</si>
  <si>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</si>
  <si>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</si>
  <si>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</si>
  <si>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</si>
  <si>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</si>
  <si>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</si>
  <si>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</si>
  <si>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</si>
  <si>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</si>
  <si>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</si>
  <si>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</si>
  <si>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</si>
  <si>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</si>
  <si>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</si>
  <si>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</si>
  <si>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</si>
  <si>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</si>
  <si>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</si>
  <si>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</si>
  <si>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</si>
  <si>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</si>
  <si>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</si>
  <si>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</si>
  <si>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</si>
  <si>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</si>
  <si>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</si>
  <si>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</si>
  <si>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</si>
  <si>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</si>
  <si>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</si>
  <si>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</si>
  <si>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</si>
  <si>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</si>
  <si>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</si>
  <si>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</si>
  <si>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</si>
  <si>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</si>
  <si>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</si>
  <si>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</si>
  <si>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</si>
  <si>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</si>
  <si>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</si>
  <si>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</si>
  <si>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</si>
  <si>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</si>
  <si>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</si>
  <si>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</si>
  <si>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</si>
  <si>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</si>
  <si>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</si>
  <si>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</si>
  <si>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</si>
  <si>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</si>
  <si>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</si>
  <si>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</si>
  <si>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</si>
  <si>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</si>
  <si>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</si>
  <si>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</si>
  <si>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</si>
  <si>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</si>
  <si>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</si>
  <si>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</si>
  <si>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</si>
  <si>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</si>
  <si>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</si>
  <si>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</si>
  <si>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</si>
  <si>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</si>
  <si>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</si>
  <si>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</si>
  <si>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</si>
  <si>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</si>
  <si>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</si>
  <si>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</si>
  <si>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</si>
  <si>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</si>
  <si>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</si>
  <si>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</si>
  <si>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</si>
  <si>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</si>
  <si>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</si>
  <si>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</si>
  <si>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</si>
  <si>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</si>
  <si>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</si>
  <si>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</si>
  <si>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</si>
  <si>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</si>
  <si>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</si>
  <si>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</si>
  <si>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</si>
  <si>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</si>
  <si>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</si>
  <si>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</si>
  <si>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</si>
  <si>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</si>
  <si>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</si>
  <si>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</si>
  <si>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</si>
  <si>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</si>
  <si>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</si>
  <si>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</si>
  <si>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</si>
  <si>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</si>
  <si>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</si>
  <si>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</si>
  <si>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</si>
  <si>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</si>
  <si>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</si>
  <si>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</si>
  <si>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</si>
  <si>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</si>
  <si>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</si>
  <si>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</si>
  <si>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</si>
  <si>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</si>
  <si>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</si>
  <si>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</si>
  <si>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</si>
  <si>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</si>
  <si>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</si>
  <si>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</si>
  <si>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</si>
  <si>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</si>
  <si>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</si>
  <si>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</si>
  <si>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</si>
  <si>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</si>
  <si>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</si>
  <si>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</si>
  <si>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</si>
  <si>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</si>
  <si>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</si>
  <si>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</si>
  <si>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</si>
  <si>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</si>
  <si>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</si>
  <si>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</si>
  <si>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</si>
  <si>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</si>
  <si>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</si>
  <si>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</si>
  <si>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</si>
  <si>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</si>
  <si>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</si>
  <si>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</si>
  <si>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</si>
  <si>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</si>
  <si>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</si>
  <si>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</si>
  <si>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</si>
  <si>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</si>
  <si>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</si>
  <si>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</si>
  <si>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</si>
  <si>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</si>
  <si>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</si>
  <si>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</si>
  <si>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</si>
  <si>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</si>
  <si>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</si>
  <si>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</si>
  <si>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</si>
  <si>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</si>
  <si>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</si>
  <si>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</si>
  <si>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</si>
  <si>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</si>
  <si>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</si>
  <si>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</si>
  <si>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</si>
  <si>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</si>
  <si>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</si>
  <si>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</si>
  <si>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</si>
  <si>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</si>
  <si>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</si>
  <si>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</si>
  <si>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</si>
  <si>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</si>
  <si>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</si>
  <si>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</si>
  <si>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</si>
  <si>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</si>
  <si>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</si>
  <si>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</si>
  <si>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</si>
  <si>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</si>
  <si>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</si>
  <si>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</si>
  <si>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</si>
  <si>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</si>
  <si>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</si>
  <si>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</si>
  <si>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</si>
  <si>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</si>
  <si>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</si>
  <si>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</si>
  <si>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</si>
  <si>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</si>
  <si>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</si>
  <si>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</si>
  <si>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</si>
  <si>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</si>
  <si>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</si>
  <si>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</si>
  <si>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</si>
  <si>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</si>
  <si>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</si>
  <si>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</si>
  <si>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</si>
  <si>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</si>
  <si>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</si>
  <si>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</si>
  <si>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</si>
  <si>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</si>
  <si>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</si>
  <si>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</si>
  <si>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</si>
  <si>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</si>
  <si>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</si>
  <si>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</si>
  <si>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</si>
  <si>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</si>
  <si>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</si>
  <si>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</si>
  <si>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</si>
  <si>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</si>
  <si>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</si>
  <si>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</si>
  <si>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</si>
  <si>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</si>
  <si>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</si>
  <si>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</si>
  <si>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</si>
  <si>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</si>
  <si>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</si>
  <si>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</si>
  <si>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</si>
  <si>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</si>
  <si>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</si>
  <si>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</si>
  <si>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</si>
  <si>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</si>
  <si>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</si>
  <si>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</si>
  <si>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</si>
  <si>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</si>
  <si>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</si>
  <si>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</si>
  <si>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</si>
  <si>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</si>
  <si>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</si>
  <si>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</si>
  <si>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</si>
  <si>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</si>
  <si>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</si>
  <si>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</si>
  <si>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</si>
  <si>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</si>
  <si>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</si>
  <si>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</si>
  <si>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</si>
  <si>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</si>
  <si>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</si>
  <si>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</si>
  <si>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</si>
  <si>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</si>
  <si>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</si>
  <si>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</si>
  <si>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</si>
  <si>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</si>
  <si>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</si>
  <si>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</si>
  <si>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</si>
  <si>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</si>
  <si>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</si>
  <si>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</si>
  <si>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</si>
  <si>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</si>
  <si>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</si>
  <si>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</si>
  <si>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</si>
  <si>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</si>
  <si>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</si>
  <si>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</si>
  <si>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</si>
  <si>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</si>
  <si>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</si>
  <si>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</si>
  <si>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</si>
  <si>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</si>
  <si>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</si>
  <si>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</si>
  <si>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</si>
  <si>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</si>
  <si>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</si>
  <si>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</si>
  <si>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</si>
  <si>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</si>
  <si>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</si>
  <si>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</si>
  <si>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</si>
  <si>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</si>
  <si>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</si>
  <si>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</si>
  <si>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</si>
  <si>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</si>
  <si>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</si>
  <si>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</si>
  <si>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</si>
  <si>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</si>
  <si>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</si>
  <si>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</si>
  <si>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</si>
  <si>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</si>
  <si>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</si>
  <si>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</si>
  <si>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</si>
  <si>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</si>
  <si>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</si>
  <si>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</si>
  <si>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</si>
  <si>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</si>
  <si>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</si>
  <si>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</si>
  <si>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</si>
  <si>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</si>
  <si>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</si>
  <si>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</si>
  <si>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</si>
  <si>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</si>
  <si>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</si>
  <si>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</si>
  <si>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</si>
  <si>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</si>
  <si>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</si>
  <si>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</si>
  <si>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</si>
  <si>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</si>
  <si>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</si>
  <si>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</si>
  <si>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</si>
  <si>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</si>
  <si>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</si>
  <si>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</si>
  <si>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</si>
  <si>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</si>
  <si>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</si>
  <si>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</si>
  <si>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</si>
  <si>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</si>
  <si>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</si>
  <si>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</si>
  <si>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</si>
  <si>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</si>
  <si>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</si>
  <si>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</si>
  <si>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</si>
  <si>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</si>
  <si>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</si>
  <si>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</si>
  <si>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</si>
  <si>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</si>
  <si>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</si>
  <si>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</si>
  <si>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</si>
  <si>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</si>
  <si>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</si>
  <si>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</si>
  <si>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</si>
  <si>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</si>
  <si>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</si>
  <si>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</si>
  <si>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</si>
  <si>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</si>
  <si>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</si>
  <si>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</si>
  <si>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</si>
  <si>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</si>
  <si>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</si>
  <si>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</si>
  <si>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</si>
  <si>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</si>
  <si>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</si>
  <si>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</si>
  <si>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</si>
  <si>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</si>
  <si>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</si>
  <si>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</si>
  <si>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</si>
  <si>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</si>
  <si>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</si>
  <si>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</si>
  <si>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</si>
  <si>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</si>
  <si>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</si>
  <si>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</si>
  <si>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</si>
  <si>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</si>
  <si>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</si>
  <si>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</si>
  <si>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</si>
  <si>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</si>
  <si>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</si>
  <si>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</si>
  <si>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</si>
  <si>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</si>
  <si>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</si>
  <si>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</si>
  <si>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</si>
  <si>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</si>
  <si>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</si>
  <si>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</si>
  <si>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</si>
  <si>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</si>
  <si>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</si>
  <si>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</si>
  <si>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</si>
  <si>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</si>
  <si>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</si>
  <si>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</si>
  <si>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</si>
  <si>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</si>
  <si>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</si>
  <si>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</si>
  <si>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</si>
  <si>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</si>
  <si>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</si>
  <si>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</si>
  <si>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</si>
  <si>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</si>
  <si>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</si>
  <si>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</si>
  <si>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</si>
  <si>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</si>
  <si>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</si>
  <si>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</si>
  <si>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</si>
  <si>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</si>
  <si>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</si>
  <si>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</si>
  <si>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</si>
  <si>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</si>
  <si>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</si>
  <si>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</si>
  <si>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</si>
  <si>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</si>
  <si>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</si>
  <si>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</si>
  <si>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</si>
  <si>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</si>
  <si>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</si>
  <si>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</si>
  <si>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</si>
  <si>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</si>
  <si>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</si>
  <si>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</si>
  <si>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</si>
  <si>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</si>
  <si>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</si>
  <si>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</si>
  <si>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</si>
  <si>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</si>
  <si>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</si>
  <si>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</si>
  <si>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</si>
  <si>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</si>
  <si>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</si>
  <si>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</si>
  <si>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</si>
  <si>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</si>
  <si>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</si>
  <si>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</si>
  <si>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</si>
  <si>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</si>
  <si>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</si>
  <si>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</si>
  <si>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</si>
  <si>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</si>
  <si>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</si>
  <si>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</si>
  <si>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</si>
  <si>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</si>
  <si>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</si>
  <si>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</si>
  <si>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</si>
  <si>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</si>
  <si>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</si>
  <si>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</si>
  <si>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</si>
  <si>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</si>
  <si>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</si>
  <si>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</si>
  <si>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</si>
  <si>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</si>
  <si>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</si>
  <si>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</si>
  <si>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</si>
  <si>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</si>
  <si>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</si>
  <si>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</si>
  <si>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</si>
  <si>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</si>
  <si>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</si>
  <si>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</si>
  <si>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</si>
  <si>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</si>
  <si>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</si>
  <si>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</si>
  <si>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</si>
  <si>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</si>
  <si>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</si>
  <si>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</si>
  <si>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</si>
  <si>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</si>
  <si>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</si>
  <si>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</si>
  <si>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</si>
  <si>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</si>
  <si>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</si>
  <si>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</si>
  <si>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</si>
  <si>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</si>
  <si>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</si>
  <si>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</si>
  <si>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</si>
  <si>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</si>
  <si>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</si>
  <si>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</si>
  <si>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</si>
  <si>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</si>
  <si>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</si>
  <si>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</si>
  <si>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</si>
  <si>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</si>
  <si>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</si>
  <si>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</si>
  <si>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</si>
  <si>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</si>
  <si>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</si>
  <si>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</si>
  <si>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</si>
  <si>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</si>
  <si>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</si>
  <si>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</si>
  <si>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</si>
  <si>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</si>
  <si>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</si>
  <si>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</si>
  <si>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</si>
  <si>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</si>
  <si>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</si>
  <si>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</si>
  <si>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</si>
  <si>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</si>
  <si>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</si>
  <si>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</si>
  <si>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</si>
  <si>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</si>
  <si>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</si>
  <si>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</si>
  <si>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</si>
  <si>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</si>
  <si>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</si>
  <si>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</si>
  <si>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</si>
  <si>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</si>
  <si>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</si>
  <si>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</si>
  <si>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</si>
  <si>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</si>
  <si>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</si>
  <si>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</si>
  <si>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</si>
  <si>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</si>
  <si>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</si>
  <si>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</si>
  <si>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</si>
  <si>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</si>
  <si>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</si>
  <si>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</si>
  <si>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</si>
  <si>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</si>
  <si>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</si>
  <si>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</si>
  <si>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</si>
  <si>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</si>
  <si>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</si>
  <si>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</si>
  <si>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</si>
  <si>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</si>
  <si>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</si>
  <si>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</si>
  <si>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</si>
  <si>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</si>
  <si>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</si>
  <si>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</si>
  <si>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</si>
  <si>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</si>
  <si>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</si>
  <si>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</si>
  <si>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</si>
  <si>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</si>
  <si>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</si>
  <si>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</si>
  <si>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</si>
  <si>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</si>
  <si>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</si>
  <si>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</si>
  <si>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</si>
  <si>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</si>
  <si>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</si>
  <si>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</si>
  <si>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</si>
  <si>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</si>
  <si>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</si>
  <si>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</si>
  <si>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</si>
  <si>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</si>
  <si>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</si>
  <si>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</si>
  <si>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</si>
  <si>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</si>
  <si>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</si>
  <si>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</si>
  <si>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</si>
  <si>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</si>
  <si>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</si>
  <si>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</si>
  <si>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</si>
  <si>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</si>
  <si>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</si>
  <si>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</si>
  <si>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</si>
  <si>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</si>
  <si>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</si>
  <si>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</si>
  <si>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</si>
  <si>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</si>
  <si>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</si>
  <si>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</si>
  <si>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</si>
  <si>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</si>
  <si>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</si>
  <si>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</si>
  <si>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</si>
  <si>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</si>
  <si>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</si>
  <si>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</si>
  <si>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</si>
  <si>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</si>
  <si>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</si>
  <si>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</si>
  <si>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</si>
  <si>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</si>
  <si>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</si>
  <si>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</si>
  <si>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</si>
  <si>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</si>
  <si>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</si>
  <si>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</si>
  <si>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</si>
  <si>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</si>
  <si>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</si>
  <si>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</si>
  <si>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</si>
  <si>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</si>
  <si>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</si>
  <si>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</si>
  <si>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</si>
  <si>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</si>
  <si>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</si>
  <si>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</si>
  <si>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</si>
  <si>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</si>
  <si>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</si>
  <si>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</si>
  <si>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</si>
  <si>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</si>
  <si>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</si>
  <si>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</si>
  <si>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</si>
  <si>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</si>
  <si>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</si>
  <si>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</si>
  <si>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</si>
  <si>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</si>
  <si>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</si>
  <si>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</si>
  <si>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</si>
  <si>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</si>
  <si>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</si>
  <si>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</si>
  <si>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</si>
  <si>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</si>
  <si>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</si>
  <si>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</si>
  <si>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</si>
  <si>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</si>
  <si>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</si>
  <si>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</si>
  <si>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</si>
  <si>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</si>
  <si>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</si>
  <si>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</si>
  <si>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</si>
  <si>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</si>
  <si>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</si>
  <si>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</si>
  <si>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</si>
  <si>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</si>
  <si>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</si>
  <si>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</si>
  <si>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</si>
  <si>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</si>
  <si>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</si>
  <si>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</si>
  <si>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</si>
  <si>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</si>
  <si>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</si>
  <si>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</si>
  <si>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</si>
  <si>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</si>
  <si>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</si>
  <si>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</si>
  <si>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</si>
  <si>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</si>
  <si>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</si>
  <si>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</si>
  <si>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</si>
  <si>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</si>
  <si>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</si>
  <si>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</si>
  <si>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</si>
  <si>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</si>
  <si>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</si>
  <si>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</si>
  <si>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</si>
  <si>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</si>
  <si>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</si>
  <si>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</si>
  <si>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</si>
  <si>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</si>
  <si>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</si>
  <si>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</si>
  <si>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</si>
  <si>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</si>
  <si>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</si>
  <si>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</si>
  <si>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</si>
  <si>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</si>
  <si>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</si>
  <si>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</si>
  <si>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</si>
  <si>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</si>
  <si>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</si>
  <si>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</si>
  <si>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</si>
  <si>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</si>
  <si>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</si>
  <si>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</si>
  <si>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</si>
  <si>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</si>
  <si>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</si>
  <si>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</si>
  <si>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</si>
  <si>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</si>
  <si>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</si>
  <si>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</si>
  <si>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</si>
  <si>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</si>
  <si>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</si>
  <si>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</si>
  <si>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</si>
  <si>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</si>
  <si>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</si>
  <si>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</si>
  <si>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</si>
  <si>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</si>
  <si>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</si>
  <si>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</si>
  <si>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</si>
  <si>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</si>
  <si>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</si>
  <si>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</si>
  <si>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</si>
  <si>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</si>
  <si>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</si>
  <si>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</si>
  <si>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</si>
  <si>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</si>
  <si>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</si>
  <si>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</si>
  <si>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</si>
  <si>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</si>
  <si>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</si>
  <si>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</si>
  <si>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</si>
  <si>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</si>
  <si>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</si>
  <si>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</si>
  <si>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</si>
  <si>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</si>
  <si>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</si>
  <si>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</si>
  <si>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</si>
  <si>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</si>
  <si>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</si>
  <si>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</si>
  <si>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</si>
  <si>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</si>
  <si>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</si>
  <si>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</si>
  <si>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</si>
  <si>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</si>
  <si>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</si>
  <si>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</si>
  <si>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</si>
  <si>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</si>
  <si>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</si>
  <si>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</si>
  <si>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</si>
  <si>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</si>
  <si>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</si>
  <si>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</si>
  <si>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</si>
  <si>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</si>
  <si>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</si>
  <si>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</si>
  <si>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</si>
  <si>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</si>
  <si>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</si>
  <si>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</si>
  <si>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</si>
  <si>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</si>
  <si>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</si>
  <si>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</si>
  <si>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</si>
  <si>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</si>
  <si>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</si>
  <si>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</si>
  <si>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</si>
  <si>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</si>
  <si>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</si>
  <si>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</si>
  <si>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</si>
  <si>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</si>
  <si>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</si>
  <si>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</si>
  <si>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</si>
  <si>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</si>
  <si>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</si>
  <si>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</si>
  <si>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</si>
  <si>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</si>
  <si>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</si>
  <si>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</si>
  <si>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</si>
  <si>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</si>
  <si>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</si>
  <si>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</si>
  <si>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</si>
  <si>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</si>
  <si>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</si>
  <si>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</si>
  <si>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</si>
  <si>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</si>
  <si>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</si>
  <si>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</si>
  <si>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</si>
  <si>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</si>
  <si>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</si>
  <si>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</si>
  <si>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</si>
  <si>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</si>
  <si>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</si>
  <si>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</si>
  <si>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</si>
  <si>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</si>
  <si>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</si>
  <si>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</si>
  <si>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</si>
  <si>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</si>
  <si>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</si>
  <si>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</si>
  <si>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</si>
  <si>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</si>
  <si>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</si>
  <si>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</si>
  <si>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</si>
  <si>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</si>
  <si>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</si>
  <si>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</si>
  <si>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</si>
  <si>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</si>
  <si>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</si>
  <si>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</si>
  <si>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</si>
  <si>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</si>
  <si>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</si>
  <si>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</si>
  <si>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</si>
  <si>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</si>
  <si>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</si>
  <si>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</si>
  <si>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</si>
  <si>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</si>
  <si>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</si>
  <si>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</si>
  <si>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</si>
  <si>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</si>
  <si>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</si>
  <si>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</si>
  <si>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</si>
  <si>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</si>
  <si>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</si>
  <si>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</si>
  <si>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</si>
  <si>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</si>
  <si>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</si>
  <si>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</si>
  <si>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</si>
  <si>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</si>
  <si>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</si>
  <si>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</si>
  <si>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</si>
  <si>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</si>
  <si>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</si>
  <si>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</si>
  <si>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</si>
  <si>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</si>
  <si>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</si>
  <si>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</si>
  <si>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</si>
  <si>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</si>
  <si>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</si>
  <si>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</si>
  <si>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</si>
  <si>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</si>
  <si>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</si>
  <si>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</si>
  <si>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</si>
  <si>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</si>
  <si>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</si>
  <si>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</si>
  <si>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</si>
  <si>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</si>
  <si>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</si>
  <si>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</si>
  <si>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</si>
  <si>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</si>
  <si>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</si>
  <si>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</si>
  <si>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</si>
  <si>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</si>
  <si>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</si>
  <si>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</si>
  <si>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</si>
  <si>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</si>
  <si>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</si>
  <si>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</si>
  <si>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</si>
  <si>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</si>
  <si>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</si>
  <si>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</si>
  <si>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</si>
  <si>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</si>
  <si>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</si>
  <si>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</si>
  <si>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</si>
  <si>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</si>
  <si>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</si>
  <si>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</si>
  <si>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</si>
  <si>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</si>
  <si>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</si>
  <si>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</si>
  <si>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</si>
  <si>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</si>
  <si>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</si>
  <si>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</si>
  <si>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</si>
  <si>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</si>
  <si>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</si>
  <si>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</si>
  <si>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</si>
  <si>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</si>
  <si>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</si>
  <si>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</si>
  <si>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</si>
  <si>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</si>
  <si>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</si>
  <si>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</si>
  <si>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</si>
  <si>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</si>
  <si>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</si>
  <si>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</si>
  <si>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</si>
  <si>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</si>
  <si>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</si>
  <si>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</si>
  <si>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</si>
  <si>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</si>
  <si>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</si>
  <si>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</si>
  <si>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</si>
  <si>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</si>
  <si>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</si>
  <si>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</si>
  <si>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</si>
  <si>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</si>
  <si>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</si>
  <si>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</si>
  <si>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</si>
  <si>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</si>
  <si>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</si>
  <si>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</si>
  <si>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</si>
  <si>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</si>
  <si>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</si>
  <si>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</si>
  <si>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</si>
  <si>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</si>
  <si>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</si>
  <si>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</si>
  <si>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</si>
  <si>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</si>
  <si>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</si>
  <si>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</si>
  <si>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</si>
  <si>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</si>
  <si>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</si>
  <si>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</si>
  <si>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</si>
  <si>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</si>
  <si>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</si>
  <si>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</si>
  <si>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</si>
  <si>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</si>
  <si>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</si>
  <si>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</si>
  <si>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</si>
  <si>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</si>
  <si>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</si>
  <si>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</si>
  <si>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</si>
  <si>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</si>
  <si>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</si>
  <si>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</si>
  <si>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</si>
  <si>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</si>
  <si>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</si>
  <si>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</si>
  <si>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</si>
  <si>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</si>
  <si>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</si>
  <si>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</si>
  <si>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</si>
  <si>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</si>
  <si>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</si>
  <si>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</si>
  <si>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</si>
  <si>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</si>
  <si>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</si>
  <si>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</si>
  <si>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</si>
  <si>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</si>
  <si>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</si>
  <si>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</si>
  <si>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</si>
  <si>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</si>
  <si>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</si>
  <si>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</si>
  <si>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</si>
  <si>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</si>
  <si>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</si>
  <si>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</si>
  <si>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</si>
  <si>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</si>
  <si>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</si>
  <si>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</si>
  <si>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</si>
  <si>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</si>
  <si>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</si>
  <si>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</si>
  <si>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</si>
  <si>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</si>
  <si>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</si>
  <si>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</si>
  <si>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</si>
  <si>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</si>
  <si>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</si>
  <si>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</si>
  <si>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</si>
  <si>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</si>
  <si>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</si>
  <si>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</si>
  <si>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</si>
  <si>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</si>
  <si>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</si>
  <si>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</si>
  <si>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</si>
  <si>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</si>
  <si>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</si>
  <si>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</si>
  <si>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</si>
  <si>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</si>
  <si>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</si>
  <si>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</si>
  <si>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</si>
  <si>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</si>
  <si>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</si>
  <si>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</si>
  <si>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</si>
  <si>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</si>
  <si>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</si>
  <si>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</si>
  <si>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</si>
  <si>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</si>
  <si>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</si>
  <si>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</si>
  <si>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</si>
  <si>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</si>
  <si>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</si>
  <si>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</si>
  <si>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</si>
  <si>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</si>
  <si>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</si>
  <si>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</si>
  <si>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</si>
  <si>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</si>
  <si>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</si>
  <si>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</si>
  <si>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</si>
  <si>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</si>
  <si>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</si>
  <si>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</si>
  <si>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</si>
  <si>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</si>
  <si>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</si>
  <si>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</si>
  <si>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</si>
  <si>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</si>
  <si>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</si>
  <si>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</si>
  <si>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</si>
  <si>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</si>
  <si>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</si>
  <si>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</si>
  <si>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</si>
  <si>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</si>
  <si>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</si>
  <si>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</si>
  <si>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</si>
  <si>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</si>
  <si>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</si>
  <si>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</si>
  <si>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</si>
  <si>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</si>
  <si>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</si>
  <si>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</si>
  <si>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</si>
  <si>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</si>
  <si>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</si>
  <si>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</si>
  <si>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</si>
  <si>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</si>
  <si>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</si>
  <si>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</si>
  <si>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</si>
  <si>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</si>
  <si>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</si>
  <si>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</si>
  <si>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</si>
  <si>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</si>
  <si>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</si>
  <si>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</si>
  <si>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</si>
  <si>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</si>
  <si>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</si>
  <si>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</si>
  <si>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</si>
  <si>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</si>
  <si>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</si>
  <si>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</si>
  <si>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</si>
  <si>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</si>
  <si>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</si>
  <si>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</si>
  <si>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</si>
  <si>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</si>
  <si>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</si>
  <si>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</si>
  <si>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</si>
  <si>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</si>
  <si>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</si>
  <si>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</si>
  <si>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</si>
  <si>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</si>
  <si>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</si>
  <si>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</si>
  <si>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</si>
  <si>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</si>
  <si>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</si>
  <si>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</si>
  <si>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</si>
  <si>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</si>
  <si>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</si>
  <si>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</si>
  <si>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</si>
  <si>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</si>
  <si>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</si>
  <si>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</si>
  <si>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</si>
  <si>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</si>
  <si>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</si>
  <si>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</si>
  <si>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</si>
  <si>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</si>
  <si>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</si>
  <si>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</si>
  <si>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</si>
  <si>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</si>
  <si>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</si>
  <si>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</si>
  <si>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</si>
  <si>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</si>
  <si>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</si>
  <si>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</si>
  <si>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</si>
  <si>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</si>
  <si>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</si>
  <si>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</si>
  <si>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</si>
  <si>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</si>
  <si>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</si>
  <si>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</si>
  <si>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</si>
  <si>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</si>
  <si>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</si>
  <si>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</si>
  <si>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</si>
  <si>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</si>
  <si>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</si>
  <si>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</si>
  <si>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</si>
  <si>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</si>
  <si>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</si>
  <si>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</si>
  <si>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</si>
  <si>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</si>
  <si>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</si>
  <si>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</si>
  <si>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</si>
  <si>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</si>
  <si>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</si>
  <si>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</si>
  <si>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</si>
  <si>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</si>
  <si>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</si>
  <si>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</si>
  <si>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</si>
  <si>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</si>
  <si>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</si>
  <si>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</si>
  <si>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</si>
  <si>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</si>
  <si>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</si>
  <si>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</si>
  <si>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</si>
  <si>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</si>
  <si>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</si>
  <si>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</si>
  <si>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</si>
  <si>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</si>
  <si>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</si>
  <si>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</si>
  <si>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</si>
  <si>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</si>
  <si>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</si>
  <si>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</si>
  <si>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</si>
  <si>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</si>
  <si>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</si>
  <si>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</si>
  <si>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</si>
  <si>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</si>
  <si>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</si>
  <si>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</si>
  <si>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</si>
  <si>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</si>
  <si>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</si>
  <si>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</si>
  <si>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</si>
  <si>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</si>
  <si>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</si>
  <si>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</si>
  <si>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</si>
  <si>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</si>
  <si>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</si>
  <si>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</si>
  <si>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</si>
  <si>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</si>
  <si>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</si>
  <si>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</si>
  <si>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</si>
  <si>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</si>
  <si>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</si>
  <si>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</si>
  <si>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</si>
  <si>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</si>
  <si>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</si>
  <si>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</si>
  <si>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</si>
  <si>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</si>
  <si>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</si>
  <si>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</si>
  <si>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</si>
  <si>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</si>
  <si>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</si>
  <si>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</si>
  <si>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</si>
  <si>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</si>
  <si>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</si>
  <si>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</si>
  <si>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</si>
  <si>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</si>
  <si>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</si>
  <si>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</si>
  <si>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</si>
  <si>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</si>
  <si>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</si>
  <si>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</si>
  <si>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</si>
  <si>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</si>
  <si>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</si>
  <si>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</si>
  <si>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</si>
  <si>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</si>
  <si>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</si>
  <si>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</si>
  <si>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</si>
  <si>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</si>
  <si>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</si>
  <si>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</si>
  <si>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</si>
  <si>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</si>
  <si>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</si>
  <si>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</si>
  <si>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</si>
  <si>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</si>
  <si>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</si>
  <si>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</si>
  <si>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</si>
  <si>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</si>
  <si>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</si>
  <si>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</si>
  <si>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</si>
  <si>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</si>
  <si>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</si>
  <si>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</si>
  <si>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</si>
  <si>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</si>
  <si>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</si>
  <si>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</si>
  <si>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</si>
  <si>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</si>
  <si>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</si>
  <si>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</si>
  <si>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</si>
  <si>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</si>
  <si>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</si>
  <si>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</si>
  <si>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</si>
  <si>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</si>
  <si>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</si>
  <si>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</si>
  <si>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</si>
  <si>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</si>
  <si>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</si>
  <si>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</si>
  <si>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</si>
  <si>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</si>
  <si>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</si>
  <si>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</si>
  <si>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</si>
  <si>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</si>
  <si>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</si>
  <si>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</si>
  <si>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</si>
  <si>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</si>
  <si>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</si>
  <si>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</si>
  <si>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</si>
  <si>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</si>
  <si>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</si>
  <si>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</si>
  <si>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</si>
  <si>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</si>
  <si>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</si>
  <si>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</si>
  <si>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</si>
  <si>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</si>
  <si>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</si>
  <si>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</si>
  <si>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</si>
  <si>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</si>
  <si>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</si>
  <si>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</si>
  <si>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</si>
  <si>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</si>
  <si>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</si>
  <si>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</si>
  <si>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</si>
  <si>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</si>
  <si>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</si>
  <si>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</si>
  <si>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</si>
  <si>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</si>
  <si>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</si>
  <si>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</si>
  <si>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</si>
  <si>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</si>
  <si>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</si>
  <si>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</si>
  <si>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</si>
  <si>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</si>
  <si>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</si>
  <si>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</si>
  <si>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</si>
  <si>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</si>
  <si>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</si>
  <si>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</si>
  <si>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</si>
  <si>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</si>
  <si>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</si>
  <si>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</si>
  <si>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</si>
  <si>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</si>
  <si>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</si>
  <si>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</si>
  <si>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</si>
  <si>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</si>
  <si>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</si>
  <si>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</si>
  <si>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</si>
  <si>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</si>
  <si>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</si>
  <si>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</si>
  <si>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</si>
  <si>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</si>
  <si>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</si>
  <si>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</si>
  <si>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</si>
  <si>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</si>
  <si>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</si>
  <si>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</si>
  <si>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</si>
  <si>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</si>
  <si>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</si>
  <si>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</si>
  <si>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</si>
  <si>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</si>
  <si>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</si>
  <si>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</si>
  <si>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</si>
  <si>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</si>
  <si>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</si>
  <si>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</si>
  <si>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</si>
  <si>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</si>
  <si>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</si>
  <si>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</si>
  <si>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</si>
  <si>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</si>
  <si>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</si>
  <si>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</si>
  <si>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</si>
  <si>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</si>
  <si>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</si>
  <si>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</si>
  <si>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</si>
  <si>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</si>
  <si>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</si>
  <si>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</si>
  <si>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</si>
  <si>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</si>
  <si>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</si>
  <si>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</si>
  <si>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</si>
  <si>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</si>
  <si>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</si>
  <si>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</si>
  <si>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</si>
  <si>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</si>
  <si>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</si>
  <si>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</si>
  <si>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</si>
  <si>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</si>
  <si>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</si>
  <si>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</si>
  <si>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</si>
  <si>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</si>
  <si>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</si>
  <si>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</si>
  <si>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</si>
  <si>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</si>
  <si>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</si>
  <si>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</si>
  <si>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</si>
  <si>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</si>
  <si>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</si>
  <si>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</si>
  <si>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</si>
  <si>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</si>
  <si>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</si>
  <si>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</si>
  <si>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</si>
  <si>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</si>
  <si>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</si>
  <si>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</si>
  <si>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</si>
  <si>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</si>
  <si>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</si>
  <si>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</si>
  <si>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</si>
  <si>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</si>
  <si>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</si>
  <si>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</si>
  <si>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</si>
  <si>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</si>
  <si>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</si>
  <si>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</si>
  <si>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</si>
  <si>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</si>
  <si>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</si>
  <si>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</si>
  <si>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</si>
  <si>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</si>
  <si>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</si>
  <si>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</si>
  <si>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</si>
  <si>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</si>
  <si>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</si>
  <si>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</si>
  <si>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</si>
  <si>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</si>
  <si>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</si>
  <si>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</si>
  <si>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</si>
  <si>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</si>
  <si>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</si>
  <si>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</si>
  <si>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</si>
  <si>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</si>
  <si>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</si>
  <si>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</si>
  <si>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</si>
  <si>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</si>
  <si>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</si>
  <si>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</si>
  <si>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</si>
  <si>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</si>
  <si>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</si>
  <si>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</si>
  <si>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</si>
  <si>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</si>
  <si>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</si>
  <si>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</si>
  <si>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</si>
  <si>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</si>
  <si>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</si>
  <si>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</si>
  <si>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</si>
  <si>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</si>
  <si>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</si>
  <si>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</si>
  <si>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</si>
  <si>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</si>
  <si>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</si>
  <si>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</si>
  <si>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</si>
  <si>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</si>
  <si>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</si>
  <si>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</si>
  <si>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</si>
  <si>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</si>
  <si>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</si>
  <si>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</si>
  <si>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</si>
  <si>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</si>
  <si>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</si>
  <si>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</si>
  <si>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</si>
  <si>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</si>
  <si>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</si>
  <si>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</si>
  <si>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</si>
  <si>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</si>
  <si>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</si>
  <si>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</si>
  <si>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</si>
  <si>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</si>
  <si>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</si>
  <si>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</si>
  <si>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</si>
  <si>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</si>
  <si>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</si>
  <si>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</si>
  <si>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</si>
  <si>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</si>
  <si>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</si>
  <si>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</si>
  <si>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</si>
  <si>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</si>
  <si>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</si>
  <si>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</si>
  <si>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</si>
  <si>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</si>
  <si>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</si>
  <si>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</si>
  <si>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</si>
  <si>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</si>
  <si>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</si>
  <si>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</si>
  <si>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</si>
  <si>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</si>
  <si>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</si>
  <si>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</si>
  <si>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</si>
  <si>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</si>
  <si>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</si>
  <si>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</si>
  <si>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</si>
  <si>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</si>
  <si>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</si>
  <si>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</si>
  <si>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</si>
  <si>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</si>
  <si>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</si>
  <si>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</si>
  <si>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</si>
  <si>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</si>
  <si>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</si>
  <si>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</si>
  <si>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</si>
  <si>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</si>
  <si>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</si>
  <si>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</si>
  <si>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</si>
  <si>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</si>
  <si>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</si>
  <si>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</si>
  <si>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</si>
  <si>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</si>
  <si>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</si>
  <si>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</si>
  <si>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</si>
  <si>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</si>
  <si>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</si>
  <si>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</si>
  <si>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</si>
  <si>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</si>
  <si>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</si>
  <si>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</si>
  <si>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</si>
  <si>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</si>
  <si>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</si>
  <si>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</si>
  <si>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</si>
  <si>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</si>
  <si>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</si>
  <si>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</si>
  <si>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</si>
  <si>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</si>
  <si>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</si>
  <si>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</si>
  <si>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</si>
  <si>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</si>
  <si>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</si>
  <si>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</si>
  <si>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</si>
  <si>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</si>
  <si>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</si>
  <si>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</si>
  <si>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</si>
  <si>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</si>
  <si>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</si>
  <si>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</si>
  <si>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</si>
  <si>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</si>
  <si>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</si>
  <si>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</si>
  <si>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</si>
  <si>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</si>
  <si>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</si>
  <si>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</si>
  <si>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</si>
  <si>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</si>
  <si>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</si>
  <si>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</si>
  <si>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</si>
  <si>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</si>
  <si>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</si>
  <si>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</si>
  <si>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</si>
  <si>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</si>
  <si>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</si>
  <si>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</si>
  <si>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</si>
  <si>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</si>
  <si>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</si>
  <si>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</si>
  <si>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</si>
  <si>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</si>
  <si>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</si>
  <si>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</si>
  <si>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</si>
  <si>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</si>
  <si>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</si>
  <si>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</si>
  <si>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</si>
  <si>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</si>
  <si>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</si>
  <si>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</si>
  <si>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</si>
  <si>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</si>
  <si>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</si>
  <si>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</si>
  <si>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</si>
  <si>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</si>
  <si>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</si>
  <si>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</si>
  <si>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</si>
  <si>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</si>
  <si>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</si>
  <si>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</si>
  <si>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</si>
  <si>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</si>
  <si>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</si>
  <si>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</si>
  <si>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</si>
  <si>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</si>
  <si>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</si>
  <si>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</si>
  <si>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</si>
  <si>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</si>
  <si>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</si>
  <si>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</si>
  <si>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</si>
  <si>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</si>
  <si>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</si>
  <si>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</si>
  <si>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</si>
  <si>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</si>
  <si>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</si>
  <si>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</si>
  <si>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</si>
  <si>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</si>
  <si>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</si>
  <si>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</si>
  <si>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</si>
  <si>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</si>
  <si>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</si>
  <si>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</si>
  <si>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</si>
  <si>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</si>
  <si>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</si>
  <si>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</si>
  <si>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</si>
  <si>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</si>
  <si>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</si>
  <si>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</si>
  <si>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</si>
  <si>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</si>
  <si>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</si>
  <si>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</si>
  <si>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</si>
  <si>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</si>
  <si>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</si>
  <si>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</si>
  <si>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</si>
  <si>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</si>
  <si>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</si>
  <si>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</si>
  <si>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</si>
  <si>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</si>
  <si>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</si>
  <si>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</si>
  <si>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</si>
  <si>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</si>
  <si>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</si>
  <si>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</si>
  <si>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</si>
  <si>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</si>
  <si>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</si>
  <si>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</si>
  <si>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</si>
  <si>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</si>
  <si>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</si>
  <si>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</si>
  <si>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</si>
  <si>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</si>
  <si>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</si>
  <si>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</si>
  <si>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</si>
  <si>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</si>
  <si>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</si>
  <si>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</si>
  <si>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</si>
  <si>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</si>
  <si>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</si>
  <si>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</si>
  <si>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</si>
  <si>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</si>
  <si>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</si>
  <si>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</si>
  <si>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</si>
  <si>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</si>
  <si>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</si>
  <si>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</si>
  <si>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</si>
  <si>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</si>
  <si>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</si>
  <si>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</si>
  <si>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</si>
  <si>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</si>
  <si>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</si>
  <si>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</si>
  <si>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</si>
  <si>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</si>
  <si>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</si>
  <si>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</si>
  <si>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</si>
  <si>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</si>
  <si>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</si>
  <si>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</si>
  <si>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</si>
  <si>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</si>
  <si>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</si>
  <si>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</si>
  <si>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</si>
  <si>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</si>
  <si>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</si>
  <si>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</si>
  <si>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</si>
  <si>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</si>
  <si>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</si>
  <si>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</si>
  <si>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</si>
  <si>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</si>
  <si>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</si>
  <si>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</si>
  <si>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</si>
  <si>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</si>
  <si>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</si>
  <si>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</si>
  <si>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</si>
  <si>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</si>
  <si>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</si>
  <si>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</si>
  <si>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</si>
  <si>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</si>
  <si>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</si>
  <si>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</si>
  <si>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</si>
  <si>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</si>
  <si>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</si>
  <si>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</si>
  <si>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</si>
  <si>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</si>
  <si>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</si>
  <si>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</si>
  <si>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</si>
  <si>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</si>
  <si>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</si>
  <si>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</si>
  <si>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</si>
  <si>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</si>
  <si>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</si>
  <si>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</si>
  <si>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</si>
  <si>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</si>
  <si>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</si>
  <si>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</si>
  <si>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</si>
  <si>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</si>
  <si>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</si>
  <si>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</si>
  <si>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</si>
  <si>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</si>
  <si>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</si>
  <si>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</si>
  <si>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</si>
  <si>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</si>
  <si>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</si>
  <si>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</si>
  <si>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</si>
  <si>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</si>
  <si>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</si>
  <si>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</si>
  <si>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</si>
  <si>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</si>
  <si>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</si>
  <si>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</si>
  <si>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</si>
  <si>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</si>
  <si>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</si>
  <si>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</si>
  <si>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</si>
  <si>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</si>
  <si>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</si>
  <si>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</si>
  <si>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</si>
  <si>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</si>
  <si>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</si>
  <si>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</si>
  <si>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</si>
  <si>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</si>
  <si>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</si>
  <si>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</si>
  <si>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</si>
  <si>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</si>
  <si>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</si>
  <si>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</si>
  <si>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</si>
  <si>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</si>
  <si>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</si>
  <si>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</si>
  <si>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</si>
  <si>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</si>
  <si>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</si>
  <si>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</si>
  <si>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</si>
  <si>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</si>
  <si>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</si>
  <si>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</si>
  <si>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</si>
  <si>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</si>
  <si>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</si>
  <si>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</si>
  <si>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</si>
  <si>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</si>
  <si>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</si>
  <si>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</si>
  <si>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</si>
  <si>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</si>
  <si>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</si>
  <si>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</si>
  <si>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</si>
  <si>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</si>
  <si>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</si>
  <si>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</si>
  <si>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</si>
  <si>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</si>
  <si>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</si>
  <si>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</si>
  <si>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</si>
  <si>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</si>
  <si>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</si>
  <si>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</si>
  <si>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</si>
  <si>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</si>
  <si>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</si>
  <si>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</si>
  <si>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</si>
  <si>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</si>
  <si>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</si>
  <si>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</si>
  <si>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</si>
  <si>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</si>
  <si>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</si>
  <si>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</si>
  <si>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</si>
  <si>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</si>
  <si>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</si>
  <si>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</si>
  <si>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</si>
  <si>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</si>
  <si>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</si>
  <si>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</si>
  <si>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</si>
  <si>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</si>
  <si>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</si>
  <si>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</si>
  <si>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</si>
  <si>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</si>
  <si>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</si>
  <si>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</si>
  <si>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</si>
  <si>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</si>
  <si>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</si>
  <si>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</si>
  <si>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</si>
  <si>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</si>
  <si>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</si>
  <si>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</si>
  <si>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</si>
  <si>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</si>
  <si>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</si>
  <si>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</si>
  <si>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</si>
  <si>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</si>
  <si>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</si>
  <si>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</si>
  <si>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</si>
  <si>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</si>
  <si>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</si>
  <si>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</si>
  <si>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</si>
  <si>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</si>
  <si>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</si>
  <si>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</si>
  <si>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</si>
  <si>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</si>
  <si>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</si>
  <si>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</si>
  <si>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</si>
  <si>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</si>
  <si>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</si>
  <si>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</si>
  <si>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</si>
  <si>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</si>
  <si>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</si>
  <si>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</si>
  <si>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</si>
  <si>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</si>
  <si>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</si>
  <si>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</si>
  <si>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</si>
  <si>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</si>
  <si>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</si>
  <si>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</si>
  <si>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</si>
  <si>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</si>
  <si>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</si>
  <si>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</si>
  <si>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</si>
  <si>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</si>
  <si>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</si>
  <si>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</si>
  <si>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</si>
  <si>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</si>
  <si>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</si>
  <si>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</si>
  <si>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</si>
  <si>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</si>
  <si>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</si>
  <si>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</si>
  <si>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</si>
  <si>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</si>
  <si>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</si>
  <si>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</si>
  <si>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</si>
  <si>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</si>
  <si>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</si>
  <si>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</si>
  <si>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</si>
  <si>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</si>
  <si>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</si>
  <si>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</si>
  <si>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</si>
  <si>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</si>
  <si>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</si>
  <si>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</si>
  <si>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</si>
  <si>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</si>
  <si>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</si>
  <si>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</si>
  <si>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</si>
  <si>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</si>
  <si>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</si>
  <si>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</si>
  <si>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</si>
  <si>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</si>
  <si>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</si>
  <si>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</si>
  <si>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</si>
  <si>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</si>
  <si>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</si>
  <si>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</si>
  <si>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</si>
  <si>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</si>
  <si>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</si>
  <si>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</si>
  <si>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</si>
  <si>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</si>
  <si>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</si>
  <si>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</si>
  <si>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</si>
  <si>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</si>
  <si>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</si>
  <si>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</si>
  <si>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</si>
  <si>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</si>
  <si>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</si>
  <si>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</si>
  <si>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</si>
  <si>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</si>
  <si>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</si>
  <si>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</si>
  <si>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</si>
  <si>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</si>
  <si>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</si>
  <si>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</si>
  <si>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</si>
  <si>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</si>
  <si>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</si>
  <si>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</si>
  <si>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</si>
  <si>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</si>
  <si>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</si>
  <si>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</si>
  <si>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</si>
  <si>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</si>
  <si>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</si>
  <si>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</si>
  <si>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</si>
  <si>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</si>
  <si>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</si>
  <si>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</si>
  <si>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</si>
  <si>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</si>
  <si>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</si>
  <si>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</si>
  <si>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</si>
  <si>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</si>
  <si>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</si>
  <si>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</si>
  <si>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</si>
  <si>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</si>
  <si>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</si>
  <si>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</si>
  <si>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</si>
  <si>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</si>
  <si>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</si>
  <si>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</si>
  <si>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</si>
  <si>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</si>
  <si>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</si>
  <si>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</si>
  <si>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</si>
  <si>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</si>
  <si>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</si>
  <si>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</si>
  <si>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</si>
  <si>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</si>
  <si>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</si>
  <si>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</si>
  <si>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</si>
  <si>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</si>
  <si>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</si>
  <si>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</si>
  <si>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</si>
  <si>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</si>
  <si>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</si>
  <si>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</si>
  <si>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</si>
  <si>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</si>
  <si>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</si>
  <si>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</si>
  <si>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</si>
  <si>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</si>
  <si>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</si>
  <si>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</si>
  <si>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</si>
  <si>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</si>
  <si>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</si>
  <si>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</si>
  <si>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</si>
  <si>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</si>
  <si>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</si>
  <si>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</si>
  <si>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</si>
  <si>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</si>
  <si>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</si>
  <si>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</si>
  <si>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</si>
  <si>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</si>
  <si>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</si>
  <si>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</si>
  <si>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</si>
  <si>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</si>
  <si>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</si>
  <si>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</si>
  <si>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</si>
  <si>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</si>
  <si>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</si>
  <si>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</si>
  <si>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</si>
  <si>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</si>
  <si>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</si>
  <si>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</si>
  <si>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</si>
  <si>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</si>
  <si>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</si>
  <si>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</si>
  <si>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</si>
  <si>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</si>
  <si>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</si>
  <si>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</si>
  <si>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</si>
  <si>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</si>
  <si>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</si>
  <si>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</si>
  <si>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</si>
  <si>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</si>
  <si>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</si>
  <si>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</si>
  <si>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</si>
  <si>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</si>
  <si>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</si>
  <si>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</si>
  <si>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</si>
  <si>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</si>
  <si>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</si>
  <si>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</si>
  <si>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</si>
  <si>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</si>
  <si>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</si>
  <si>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</si>
  <si>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</si>
  <si>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</si>
  <si>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</si>
  <si>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</si>
  <si>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</si>
  <si>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</si>
  <si>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</si>
  <si>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</si>
  <si>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</si>
  <si>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</si>
  <si>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</si>
  <si>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</si>
  <si>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</si>
  <si>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</si>
  <si>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</si>
  <si>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</si>
  <si>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</si>
  <si>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</si>
  <si>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</si>
  <si>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</si>
  <si>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</si>
  <si>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</si>
  <si>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</si>
  <si>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</si>
  <si>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</si>
  <si>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</si>
  <si>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</si>
  <si>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</si>
  <si>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</si>
  <si>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</si>
  <si>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</si>
  <si>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</si>
  <si>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</si>
  <si>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</si>
  <si>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</si>
  <si>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</si>
  <si>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</si>
  <si>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</si>
  <si>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</si>
  <si>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</si>
  <si>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</si>
  <si>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</si>
  <si>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</si>
  <si>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</si>
  <si>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</si>
  <si>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</si>
  <si>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</si>
  <si>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</si>
  <si>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</si>
  <si>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</si>
  <si>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</si>
  <si>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</si>
  <si>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</si>
  <si>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</si>
  <si>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</si>
  <si>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</si>
  <si>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</si>
  <si>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</si>
  <si>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</si>
  <si>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</si>
  <si>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</si>
  <si>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</si>
  <si>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</si>
  <si>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</si>
  <si>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</si>
  <si>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</si>
  <si>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</si>
  <si>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</si>
  <si>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</si>
  <si>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</si>
  <si>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</si>
  <si>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</si>
  <si>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</si>
  <si>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</si>
  <si>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</si>
  <si>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</si>
  <si>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</si>
  <si>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</si>
  <si>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</si>
  <si>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</si>
  <si>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</si>
  <si>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</si>
  <si>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</si>
  <si>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</si>
  <si>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</si>
  <si>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</si>
  <si>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</si>
  <si>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</si>
  <si>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</si>
  <si>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</si>
  <si>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</si>
  <si>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</si>
  <si>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</si>
  <si>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</si>
  <si>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</si>
  <si>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</si>
  <si>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</si>
  <si>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</si>
  <si>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</si>
  <si>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</si>
  <si>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</si>
  <si>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</si>
  <si>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</si>
  <si>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</si>
  <si>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</si>
  <si>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</si>
  <si>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</si>
  <si>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</si>
  <si>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</si>
  <si>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</si>
  <si>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</si>
  <si>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</si>
  <si>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</si>
  <si>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</si>
  <si>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</si>
  <si>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</si>
  <si>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</si>
  <si>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</si>
  <si>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</si>
  <si>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</si>
  <si>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</si>
  <si>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</si>
  <si>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</si>
  <si>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</si>
  <si>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</si>
  <si>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</si>
  <si>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</si>
  <si>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</si>
  <si>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</si>
  <si>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</si>
  <si>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</si>
  <si>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</si>
  <si>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</si>
  <si>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</si>
  <si>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</si>
  <si>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</si>
  <si>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</si>
  <si>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</si>
  <si>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</si>
  <si>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</si>
  <si>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</si>
  <si>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</si>
  <si>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</si>
  <si>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</si>
  <si>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</si>
  <si>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</si>
  <si>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</si>
  <si>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</si>
  <si>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</si>
  <si>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</si>
  <si>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</si>
  <si>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</si>
  <si>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</si>
  <si>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</si>
  <si>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</si>
  <si>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</si>
  <si>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</si>
  <si>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</si>
  <si>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</si>
  <si>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</si>
  <si>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</si>
  <si>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</si>
  <si>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</si>
  <si>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</si>
  <si>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</si>
  <si>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</si>
  <si>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</si>
  <si>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</si>
  <si>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</si>
  <si>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</si>
  <si>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</si>
  <si>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</si>
  <si>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</si>
  <si>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</si>
  <si>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</si>
  <si>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</si>
  <si>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</si>
  <si>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</si>
  <si>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</si>
  <si>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</si>
  <si>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</si>
  <si>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</si>
  <si>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</si>
  <si>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</si>
  <si>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</si>
  <si>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</si>
  <si>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</si>
  <si>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</si>
  <si>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</si>
  <si>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</si>
  <si>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</si>
  <si>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</si>
  <si>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</si>
  <si>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</si>
  <si>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</si>
  <si>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</si>
  <si>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</si>
  <si>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</si>
  <si>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</si>
  <si>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</si>
  <si>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</si>
  <si>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</si>
  <si>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</si>
  <si>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</si>
  <si>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</si>
  <si>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</si>
  <si>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</si>
  <si>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</si>
  <si>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</si>
  <si>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</si>
  <si>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</si>
  <si>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</si>
  <si>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</si>
  <si>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</si>
  <si>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</si>
  <si>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</si>
  <si>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</si>
  <si>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</si>
  <si>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</si>
  <si>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</si>
  <si>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</si>
  <si>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</si>
  <si>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</si>
  <si>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</si>
  <si>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</si>
  <si>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</si>
  <si>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</si>
  <si>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</si>
  <si>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</si>
  <si>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</si>
  <si>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</si>
  <si>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</si>
  <si>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</si>
  <si>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</si>
  <si>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</si>
  <si>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</si>
  <si>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</si>
  <si>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</si>
  <si>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</si>
  <si>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</si>
  <si>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</si>
  <si>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</si>
  <si>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</si>
  <si>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</si>
  <si>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</si>
  <si>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</si>
  <si>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</si>
  <si>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</si>
  <si>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</si>
  <si>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</si>
  <si>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</si>
  <si>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</si>
  <si>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</si>
  <si>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</si>
  <si>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</si>
  <si>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</si>
  <si>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</si>
  <si>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</si>
  <si>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</si>
  <si>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</si>
  <si>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</si>
  <si>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</si>
  <si>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</si>
  <si>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</si>
  <si>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</si>
  <si>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</si>
  <si>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</si>
  <si>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</si>
  <si>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</si>
  <si>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</si>
  <si>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</si>
  <si>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</si>
  <si>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</si>
  <si>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</si>
  <si>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</si>
  <si>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</si>
  <si>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</si>
  <si>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</si>
  <si>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</si>
  <si>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</si>
  <si>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</si>
  <si>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</si>
  <si>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</si>
  <si>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</si>
  <si>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</si>
  <si>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</si>
  <si>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</si>
  <si>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</si>
  <si>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</si>
  <si>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</si>
  <si>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</si>
  <si>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</si>
  <si>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</si>
  <si>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</si>
  <si>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</si>
  <si>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</si>
  <si>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</si>
  <si>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</si>
  <si>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</si>
  <si>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</si>
  <si>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</si>
  <si>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</si>
  <si>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</si>
  <si>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</si>
  <si>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</si>
  <si>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</si>
  <si>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</si>
  <si>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</si>
  <si>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</si>
  <si>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</si>
  <si>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</si>
  <si>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</si>
  <si>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</si>
  <si>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</si>
  <si>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</si>
  <si>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</si>
  <si>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</si>
  <si>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</si>
  <si>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</si>
  <si>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</si>
  <si>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</si>
  <si>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</si>
  <si>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</si>
  <si>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</si>
  <si>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</si>
  <si>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</si>
  <si>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</si>
  <si>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</si>
  <si>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</si>
  <si>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</si>
  <si>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</si>
  <si>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</si>
  <si>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</si>
  <si>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</si>
  <si>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</si>
  <si>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</si>
  <si>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</si>
  <si>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</si>
  <si>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</si>
  <si>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</si>
  <si>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</si>
  <si>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</si>
  <si>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</si>
  <si>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</si>
  <si>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</si>
  <si>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</si>
  <si>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</si>
  <si>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</si>
  <si>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</si>
  <si>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</si>
  <si>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</si>
  <si>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</si>
  <si>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</si>
  <si>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</si>
  <si>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</si>
  <si>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</si>
  <si>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</si>
  <si>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</si>
  <si>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</si>
  <si>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</si>
  <si>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</si>
  <si>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</si>
  <si>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</si>
  <si>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</si>
  <si>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</si>
  <si>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</si>
  <si>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</si>
  <si>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</si>
  <si>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</si>
  <si>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</si>
  <si>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</si>
  <si>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</si>
  <si>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</si>
  <si>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</si>
  <si>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</si>
  <si>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</si>
  <si>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</si>
  <si>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</si>
  <si>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</si>
  <si>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</si>
  <si>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</si>
  <si>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</si>
  <si>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</si>
  <si>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</si>
  <si>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</si>
  <si>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</si>
  <si>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</si>
  <si>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</si>
  <si>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</si>
  <si>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</si>
  <si>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</si>
  <si>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</si>
  <si>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</si>
  <si>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</si>
  <si>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</si>
  <si>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</si>
  <si>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</si>
  <si>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</si>
  <si>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</si>
  <si>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</si>
  <si>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</si>
  <si>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</si>
  <si>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</si>
  <si>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</si>
  <si>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</si>
  <si>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</si>
  <si>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</si>
  <si>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</si>
  <si>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</si>
  <si>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</si>
  <si>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</si>
  <si>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</si>
  <si>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</si>
  <si>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</si>
  <si>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</si>
  <si>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</si>
  <si>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</si>
  <si>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</si>
  <si>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</si>
  <si>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</si>
  <si>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</si>
  <si>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</si>
  <si>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</si>
  <si>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</si>
  <si>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</si>
  <si>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</si>
  <si>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</si>
  <si>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</si>
  <si>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</si>
  <si>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</si>
  <si>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</si>
  <si>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</si>
  <si>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</si>
  <si>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</si>
  <si>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</si>
  <si>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</si>
  <si>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</si>
  <si>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</si>
  <si>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</si>
  <si>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</si>
  <si>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</si>
  <si>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</si>
  <si>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</si>
  <si>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</si>
  <si>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</si>
  <si>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</si>
  <si>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</si>
  <si>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</si>
  <si>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</si>
  <si>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</si>
  <si>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</si>
  <si>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</si>
  <si>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</si>
  <si>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</si>
  <si>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</si>
  <si>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</si>
  <si>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</si>
  <si>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</si>
  <si>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</si>
  <si>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</si>
  <si>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</si>
  <si>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</si>
  <si>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</si>
  <si>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</si>
  <si>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</si>
  <si>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</si>
  <si>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</si>
  <si>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</si>
  <si>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</si>
  <si>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</si>
  <si>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</si>
  <si>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</si>
  <si>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</si>
  <si>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</si>
  <si>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</si>
  <si>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</si>
  <si>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</si>
  <si>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</si>
  <si>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</si>
  <si>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</si>
  <si>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</si>
  <si>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</si>
  <si>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</si>
  <si>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</si>
  <si>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</si>
  <si>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</si>
  <si>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</si>
  <si>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</si>
  <si>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</si>
  <si>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</si>
  <si>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</si>
  <si>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</si>
  <si>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</si>
  <si>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</si>
  <si>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</si>
  <si>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</si>
  <si>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</si>
  <si>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</si>
  <si>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</si>
  <si>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</si>
  <si>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</si>
  <si>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</si>
  <si>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</si>
  <si>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</si>
  <si>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</si>
  <si>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</si>
  <si>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</si>
  <si>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</si>
  <si>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</si>
  <si>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</si>
  <si>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</si>
  <si>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</si>
  <si>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</si>
  <si>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</si>
  <si>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</si>
  <si>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</si>
  <si>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</si>
  <si>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</si>
  <si>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</si>
  <si>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</si>
  <si>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</si>
  <si>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</si>
  <si>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</si>
  <si>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</si>
  <si>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</si>
  <si>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</si>
  <si>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</si>
  <si>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</si>
  <si>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</si>
  <si>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</si>
  <si>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</si>
  <si>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</si>
  <si>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</si>
  <si>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</si>
  <si>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</si>
  <si>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</si>
  <si>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</si>
  <si>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</si>
  <si>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</si>
  <si>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</si>
  <si>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</si>
  <si>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</si>
  <si>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</si>
  <si>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</si>
  <si>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</si>
  <si>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</si>
  <si>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</si>
  <si>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</si>
  <si>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</si>
  <si>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</si>
  <si>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</si>
  <si>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</si>
  <si>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</si>
  <si>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</si>
  <si>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</si>
  <si>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</si>
  <si>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</si>
  <si>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</si>
  <si>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</si>
  <si>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</si>
  <si>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</si>
  <si>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</si>
  <si>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</si>
  <si>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</si>
  <si>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</si>
  <si>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</si>
  <si>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</si>
  <si>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</si>
  <si>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</si>
  <si>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</si>
  <si>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</si>
  <si>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</si>
  <si>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</si>
  <si>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</si>
  <si>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</si>
  <si>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</si>
  <si>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</si>
  <si>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</si>
  <si>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</si>
  <si>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</si>
  <si>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</si>
  <si>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</si>
  <si>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</si>
  <si>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</si>
  <si>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</si>
  <si>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</si>
  <si>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</si>
  <si>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</si>
  <si>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</si>
  <si>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</si>
  <si>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</si>
  <si>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</si>
  <si>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</si>
  <si>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</si>
  <si>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</si>
  <si>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</si>
  <si>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</si>
  <si>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</si>
  <si>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</si>
  <si>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</si>
  <si>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</si>
  <si>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</si>
  <si>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</si>
  <si>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</si>
  <si>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</si>
  <si>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</si>
  <si>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</si>
  <si>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</si>
  <si>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</si>
  <si>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</si>
  <si>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</si>
  <si>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</si>
  <si>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</si>
  <si>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</si>
  <si>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</si>
  <si>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</si>
  <si>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</si>
  <si>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</si>
  <si>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</si>
  <si>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</si>
  <si>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</si>
  <si>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</si>
  <si>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</si>
  <si>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</si>
  <si>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</si>
  <si>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</si>
  <si>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</si>
  <si>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</si>
  <si>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</si>
  <si>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</si>
  <si>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</si>
  <si>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</si>
  <si>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</si>
  <si>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</si>
  <si>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</si>
  <si>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</si>
  <si>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</si>
  <si>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</si>
  <si>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</si>
  <si>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</si>
  <si>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</si>
  <si>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</si>
  <si>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</si>
  <si>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</si>
  <si>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</si>
  <si>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</si>
  <si>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</si>
  <si>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</si>
  <si>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</si>
  <si>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</si>
  <si>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</si>
  <si>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</si>
  <si>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</si>
  <si>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</si>
  <si>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</si>
  <si>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</si>
  <si>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</si>
  <si>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</si>
  <si>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</si>
  <si>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</si>
  <si>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</si>
  <si>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</si>
  <si>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</si>
  <si>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</si>
  <si>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</si>
  <si>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</si>
  <si>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</si>
  <si>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</si>
  <si>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</si>
  <si>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</si>
  <si>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</si>
  <si>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</si>
  <si>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</si>
  <si>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</si>
  <si>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</si>
  <si>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</si>
  <si>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</si>
  <si>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</si>
  <si>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</si>
  <si>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</si>
  <si>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</si>
  <si>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</si>
  <si>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</si>
  <si>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</si>
  <si>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</si>
  <si>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</si>
  <si>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</si>
  <si>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</si>
  <si>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</si>
  <si>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</si>
  <si>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</si>
  <si>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</si>
  <si>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</si>
  <si>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</si>
  <si>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</si>
  <si>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</si>
  <si>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</si>
  <si>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</si>
  <si>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</si>
  <si>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</si>
  <si>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</si>
  <si>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</si>
  <si>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</si>
  <si>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</si>
  <si>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</si>
  <si>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</si>
  <si>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</si>
  <si>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</si>
  <si>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</si>
  <si>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</si>
  <si>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</si>
  <si>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</si>
  <si>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</si>
  <si>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</si>
  <si>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</si>
  <si>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</si>
  <si>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</si>
  <si>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</si>
  <si>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</si>
  <si>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</si>
  <si>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</si>
  <si>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</si>
  <si>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</si>
  <si>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</si>
  <si>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</si>
  <si>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</si>
  <si>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</si>
  <si>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</si>
  <si>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</si>
  <si>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</si>
  <si>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</si>
  <si>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</si>
  <si>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</si>
  <si>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</si>
  <si>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</si>
  <si>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</si>
  <si>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</si>
  <si>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</si>
  <si>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</si>
  <si>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</si>
  <si>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</si>
  <si>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</si>
  <si>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</si>
  <si>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</si>
  <si>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</si>
  <si>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</si>
  <si>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</si>
  <si>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</si>
  <si>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</si>
  <si>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</si>
  <si>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</si>
  <si>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</si>
  <si>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</si>
  <si>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</si>
  <si>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</si>
  <si>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</si>
  <si>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</si>
  <si>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</si>
  <si>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</si>
  <si>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</si>
  <si>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</si>
  <si>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</si>
  <si>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</si>
  <si>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</si>
  <si>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</si>
  <si>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</si>
  <si>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</si>
  <si>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</si>
  <si>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</si>
  <si>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</si>
  <si>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</si>
  <si>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</si>
  <si>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</si>
  <si>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</si>
  <si>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</si>
  <si>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</si>
  <si>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</si>
  <si>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</si>
  <si>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</si>
  <si>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</si>
  <si>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</si>
  <si>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</si>
  <si>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</si>
  <si>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</si>
  <si>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</si>
  <si>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</si>
  <si>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</si>
  <si>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</si>
  <si>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</si>
  <si>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</si>
  <si>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</si>
  <si>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</si>
  <si>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</si>
  <si>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</si>
  <si>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</si>
  <si>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</si>
  <si>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</si>
  <si>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</si>
  <si>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</si>
  <si>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</si>
  <si>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</si>
  <si>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</si>
  <si>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</si>
  <si>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</si>
  <si>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</si>
  <si>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</si>
  <si>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</si>
  <si>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</si>
  <si>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</si>
  <si>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</si>
  <si>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</si>
  <si>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</si>
  <si>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</si>
  <si>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</si>
  <si>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</si>
  <si>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</si>
  <si>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</si>
  <si>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</si>
  <si>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</si>
  <si>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</si>
  <si>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</si>
  <si>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</si>
  <si>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</si>
  <si>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</si>
  <si>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</si>
  <si>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</si>
  <si>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</si>
  <si>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</si>
  <si>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</si>
  <si>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</si>
  <si>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</si>
  <si>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</si>
  <si>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</si>
  <si>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</si>
  <si>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</si>
  <si>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</si>
  <si>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</si>
  <si>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</si>
  <si>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</si>
  <si>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</si>
  <si>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</si>
  <si>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</si>
  <si>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</si>
  <si>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</si>
  <si>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</si>
  <si>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</si>
  <si>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</si>
  <si>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</si>
  <si>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</si>
  <si>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</si>
  <si>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</si>
  <si>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</si>
  <si>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</si>
  <si>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</si>
  <si>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</si>
  <si>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</si>
  <si>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</si>
  <si>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</si>
  <si>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</si>
  <si>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</si>
  <si>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</si>
  <si>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</si>
  <si>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</si>
  <si>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</si>
  <si>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</si>
  <si>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</si>
  <si>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</si>
  <si>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</si>
  <si>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</si>
  <si>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</si>
  <si>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</si>
  <si>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</si>
  <si>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</si>
  <si>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</si>
  <si>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</si>
  <si>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</si>
  <si>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</si>
  <si>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</si>
  <si>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</si>
  <si>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</si>
  <si>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</si>
  <si>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</si>
  <si>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</si>
  <si>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</si>
  <si>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</si>
  <si>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</si>
  <si>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</si>
  <si>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</si>
  <si>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</si>
  <si>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</si>
  <si>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</si>
  <si>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</si>
  <si>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</si>
  <si>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</si>
  <si>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</si>
  <si>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</si>
  <si>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</si>
  <si>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</si>
  <si>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</si>
  <si>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</si>
  <si>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</si>
  <si>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</si>
  <si>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</si>
  <si>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</si>
  <si>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</si>
  <si>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</si>
  <si>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</si>
  <si>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</si>
  <si>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</si>
  <si>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</si>
  <si>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</si>
  <si>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</si>
  <si>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</si>
  <si>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</si>
  <si>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</si>
  <si>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</si>
  <si>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</si>
  <si>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</si>
  <si>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</si>
  <si>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</si>
  <si>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</si>
  <si>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</si>
  <si>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</si>
  <si>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</si>
  <si>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</si>
  <si>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</si>
  <si>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</si>
  <si>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</si>
  <si>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</si>
  <si>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</si>
  <si>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</si>
  <si>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</si>
  <si>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</si>
  <si>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</si>
  <si>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</si>
  <si>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</si>
  <si>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</si>
  <si>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</si>
  <si>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</si>
  <si>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</si>
  <si>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</si>
  <si>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</si>
  <si>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</si>
  <si>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</si>
  <si>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</si>
  <si>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</si>
  <si>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</si>
  <si>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</si>
  <si>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</si>
  <si>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</si>
  <si>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</si>
  <si>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</si>
  <si>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</si>
  <si>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</si>
  <si>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</si>
  <si>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</si>
  <si>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</si>
  <si>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</si>
  <si>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</si>
  <si>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</si>
  <si>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</si>
  <si>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</si>
  <si>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</si>
  <si>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</si>
  <si>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</si>
  <si>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</si>
  <si>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</si>
  <si>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</si>
  <si>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</si>
  <si>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</si>
  <si>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</si>
  <si>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</si>
  <si>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</si>
  <si>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</si>
  <si>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</si>
  <si>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</si>
  <si>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</si>
  <si>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</si>
  <si>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</si>
  <si>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</si>
  <si>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</si>
  <si>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</si>
  <si>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</si>
  <si>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</si>
  <si>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</si>
  <si>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</si>
  <si>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</si>
  <si>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</si>
  <si>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</si>
  <si>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</si>
  <si>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</si>
  <si>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</si>
  <si>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</si>
  <si>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</si>
  <si>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</si>
  <si>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</si>
  <si>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</si>
  <si>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</si>
  <si>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</si>
  <si>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</si>
  <si>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</si>
  <si>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</si>
  <si>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</si>
  <si>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</si>
  <si>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</si>
  <si>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</si>
  <si>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</si>
  <si>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</si>
  <si>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</si>
  <si>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</si>
  <si>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</si>
  <si>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</si>
  <si>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</si>
  <si>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</si>
  <si>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</si>
  <si>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</si>
  <si>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</si>
  <si>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</si>
  <si>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</si>
  <si>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</si>
  <si>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</si>
  <si>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</si>
  <si>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</si>
  <si>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</si>
  <si>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</si>
  <si>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</si>
  <si>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</si>
  <si>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</si>
  <si>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</si>
  <si>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</si>
  <si>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</si>
  <si>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</si>
  <si>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</si>
  <si>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</si>
  <si>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</si>
  <si>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</si>
  <si>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</si>
  <si>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</si>
  <si>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</si>
  <si>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</si>
  <si>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</si>
  <si>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</si>
  <si>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</si>
  <si>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</si>
  <si>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</si>
  <si>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</si>
  <si>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</si>
  <si>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</si>
  <si>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</si>
  <si>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</si>
  <si>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</si>
  <si>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</si>
  <si>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</si>
  <si>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</si>
  <si>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</si>
  <si>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</si>
  <si>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</si>
  <si>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</si>
  <si>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</si>
  <si>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</si>
  <si>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</si>
  <si>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</si>
  <si>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</si>
  <si>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</si>
  <si>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</si>
  <si>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</si>
  <si>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</si>
  <si>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</si>
  <si>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</si>
  <si>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</si>
  <si>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</si>
  <si>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</si>
  <si>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</si>
  <si>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</si>
  <si>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</si>
  <si>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</si>
  <si>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</si>
  <si>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</si>
  <si>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</si>
  <si>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</si>
  <si>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</si>
  <si>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</si>
  <si>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</si>
  <si>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</si>
  <si>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</si>
  <si>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</si>
  <si>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</si>
  <si>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</si>
  <si>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</si>
  <si>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</si>
  <si>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</si>
  <si>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</si>
  <si>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</si>
  <si>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</si>
  <si>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</si>
  <si>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</si>
  <si>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</si>
  <si>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</si>
  <si>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</si>
  <si>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</si>
  <si>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</si>
  <si>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</si>
  <si>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</si>
  <si>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</si>
  <si>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</si>
  <si>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</si>
  <si>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</si>
  <si>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</si>
  <si>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</si>
  <si>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</si>
  <si>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</si>
  <si>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</si>
  <si>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</si>
  <si>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</si>
  <si>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</si>
  <si>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</si>
  <si>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</si>
  <si>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</si>
  <si>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</si>
  <si>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</si>
  <si>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</si>
  <si>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</si>
  <si>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</si>
  <si>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</si>
  <si>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</si>
  <si>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</si>
  <si>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</si>
  <si>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</si>
  <si>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</si>
  <si>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</si>
  <si>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</si>
  <si>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</si>
  <si>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</si>
  <si>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</si>
  <si>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</si>
  <si>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</si>
  <si>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</si>
  <si>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</si>
  <si>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</si>
  <si>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</si>
  <si>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</si>
  <si>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</si>
  <si>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</si>
  <si>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</si>
  <si>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</si>
  <si>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</si>
  <si>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</si>
  <si>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</si>
  <si>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</si>
  <si>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</si>
  <si>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</si>
  <si>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</si>
  <si>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</si>
  <si>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</si>
  <si>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</si>
  <si>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</si>
  <si>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</si>
  <si>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</si>
  <si>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</si>
  <si>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</si>
  <si>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</si>
  <si>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</si>
  <si>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</si>
  <si>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</si>
  <si>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</si>
  <si>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</si>
  <si>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</si>
  <si>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</si>
  <si>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</si>
  <si>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</si>
  <si>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</si>
  <si>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</si>
  <si>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</si>
  <si>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</si>
  <si>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</si>
  <si>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</si>
  <si>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</si>
  <si>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</si>
  <si>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</si>
  <si>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</si>
  <si>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</si>
  <si>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</si>
  <si>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</si>
  <si>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</si>
  <si>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</si>
  <si>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</si>
  <si>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</si>
  <si>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</si>
  <si>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</si>
  <si>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</si>
  <si>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</si>
  <si>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</si>
  <si>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</si>
  <si>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</si>
  <si>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</si>
  <si>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</si>
  <si>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</si>
  <si>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</si>
  <si>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</si>
  <si>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</si>
  <si>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</si>
  <si>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</si>
  <si>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</si>
  <si>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</si>
  <si>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</si>
  <si>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</si>
  <si>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</si>
  <si>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</si>
  <si>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</si>
  <si>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</si>
  <si>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</si>
  <si>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</si>
  <si>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</si>
  <si>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</si>
  <si>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</si>
  <si>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</si>
  <si>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</si>
  <si>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</si>
  <si>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</si>
  <si>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</si>
  <si>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</si>
  <si>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</si>
  <si>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</si>
  <si>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</si>
  <si>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</si>
  <si>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</si>
  <si>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</si>
  <si>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</si>
  <si>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</si>
  <si>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</si>
  <si>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</si>
  <si>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</si>
  <si>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</si>
  <si>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</si>
  <si>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</si>
  <si>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</si>
  <si>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</si>
  <si>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</si>
  <si>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</si>
  <si>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</si>
  <si>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</si>
  <si>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</si>
  <si>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</si>
  <si>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</si>
  <si>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</si>
  <si>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</si>
  <si>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</si>
  <si>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</si>
  <si>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</si>
  <si>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</si>
  <si>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</si>
  <si>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</si>
  <si>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</si>
  <si>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</si>
  <si>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</si>
  <si>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</si>
  <si>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</si>
  <si>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</si>
  <si>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</si>
  <si>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</si>
  <si>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</si>
  <si>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</si>
  <si>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</si>
  <si>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</si>
  <si>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</si>
  <si>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</si>
  <si>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</si>
  <si>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</si>
  <si>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</si>
  <si>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</si>
  <si>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</si>
  <si>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</si>
  <si>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</si>
  <si>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</si>
  <si>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</si>
  <si>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</si>
  <si>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</si>
  <si>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</si>
  <si>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</si>
  <si>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</si>
  <si>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</si>
  <si>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</si>
  <si>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</si>
  <si>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</si>
  <si>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</si>
  <si>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</si>
  <si>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</si>
  <si>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</si>
  <si>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</si>
  <si>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</si>
  <si>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</si>
  <si>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</si>
  <si>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</si>
  <si>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</si>
  <si>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</si>
  <si>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</si>
  <si>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</si>
  <si>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</si>
  <si>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</si>
  <si>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</si>
  <si>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</si>
  <si>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</si>
  <si>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</si>
  <si>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</si>
  <si>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</si>
  <si>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</si>
  <si>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</si>
  <si>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</si>
  <si>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</si>
  <si>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</si>
  <si>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</si>
  <si>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</si>
  <si>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</si>
  <si>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</si>
  <si>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</si>
  <si>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</si>
  <si>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</si>
  <si>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</si>
  <si>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</si>
  <si>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</si>
  <si>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</si>
  <si>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</si>
  <si>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</si>
  <si>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</si>
  <si>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</si>
  <si>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</si>
  <si>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</si>
  <si>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</si>
  <si>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</si>
  <si>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</si>
  <si>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</si>
  <si>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</si>
  <si>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</si>
  <si>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</si>
  <si>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</si>
  <si>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</si>
  <si>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</si>
  <si>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</si>
  <si>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</si>
  <si>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</si>
  <si>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</si>
  <si>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</si>
  <si>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</si>
  <si>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</si>
  <si>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</si>
  <si>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</si>
  <si>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</si>
  <si>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</si>
  <si>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</si>
  <si>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</si>
  <si>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</si>
  <si>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</si>
  <si>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</si>
  <si>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</si>
  <si>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</si>
  <si>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</si>
  <si>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</si>
  <si>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</si>
  <si>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</si>
  <si>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</si>
  <si>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</si>
  <si>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</si>
  <si>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</si>
  <si>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</si>
  <si>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</si>
  <si>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</si>
  <si>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</si>
  <si>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</si>
  <si>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</si>
  <si>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</si>
  <si>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</si>
  <si>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</si>
  <si>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</si>
  <si>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</si>
  <si>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</si>
  <si>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</si>
  <si>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</si>
  <si>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</si>
  <si>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</si>
  <si>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</si>
  <si>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</si>
  <si>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</si>
  <si>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</si>
  <si>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</si>
  <si>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</si>
  <si>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</si>
  <si>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</si>
  <si>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</si>
  <si>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</si>
  <si>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</si>
  <si>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</si>
  <si>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</si>
  <si>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</si>
  <si>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</si>
  <si>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</si>
  <si>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</si>
  <si>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</si>
  <si>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</si>
  <si>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</si>
  <si>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</si>
  <si>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</si>
  <si>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</si>
  <si>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</si>
  <si>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</si>
  <si>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</si>
  <si>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</si>
  <si>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</si>
  <si>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</si>
  <si>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</si>
  <si>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</si>
  <si>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</si>
  <si>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</si>
  <si>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</si>
  <si>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</si>
  <si>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</si>
  <si>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</si>
  <si>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</si>
  <si>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</si>
  <si>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</si>
  <si>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</si>
  <si>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</si>
  <si>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</si>
  <si>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</si>
  <si>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</si>
  <si>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</si>
  <si>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</si>
  <si>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</si>
  <si>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</si>
  <si>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</si>
  <si>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</si>
  <si>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</si>
  <si>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</si>
  <si>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</si>
  <si>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</si>
  <si>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</si>
  <si>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</si>
  <si>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</si>
  <si>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</si>
  <si>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</si>
  <si>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</si>
  <si>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</si>
  <si>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</si>
  <si>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</si>
  <si>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</si>
  <si>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</si>
  <si>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</si>
  <si>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</si>
  <si>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</si>
  <si>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</si>
  <si>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</si>
  <si>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</si>
  <si>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</si>
  <si>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</si>
  <si>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</si>
  <si>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</si>
  <si>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</si>
  <si>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</si>
  <si>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</si>
  <si>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</si>
  <si>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</si>
  <si>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</si>
  <si>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</si>
  <si>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</si>
  <si>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</si>
  <si>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</si>
  <si>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</si>
  <si>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</si>
  <si>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</si>
  <si>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</si>
  <si>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</si>
  <si>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</si>
  <si>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</si>
  <si>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</si>
  <si>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</si>
  <si>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</si>
  <si>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</si>
  <si>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</si>
  <si>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</si>
  <si>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</si>
  <si>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</si>
  <si>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</si>
  <si>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</si>
  <si>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</si>
  <si>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</si>
  <si>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</si>
  <si>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</si>
  <si>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</si>
  <si>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</si>
  <si>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</si>
  <si>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</si>
  <si>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</si>
  <si>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</si>
  <si>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</si>
  <si>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</si>
  <si>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</si>
  <si>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</si>
  <si>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</si>
  <si>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</si>
  <si>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</si>
  <si>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</si>
  <si>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</si>
  <si>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</si>
  <si>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</si>
  <si>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</si>
  <si>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</si>
  <si>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</si>
  <si>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</si>
  <si>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</si>
  <si>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</si>
  <si>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</si>
  <si>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</si>
  <si>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</si>
  <si>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</si>
  <si>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</si>
  <si>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</si>
  <si>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</si>
  <si>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</si>
  <si>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</si>
  <si>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</si>
  <si>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</si>
  <si>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</si>
  <si>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</si>
  <si>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</si>
  <si>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</si>
  <si>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</si>
  <si>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</si>
  <si>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</si>
  <si>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</si>
  <si>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</si>
  <si>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</si>
  <si>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</si>
  <si>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</si>
  <si>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</si>
  <si>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</si>
  <si>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</si>
  <si>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</si>
  <si>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</si>
  <si>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</si>
  <si>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</si>
  <si>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</si>
  <si>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</si>
  <si>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</si>
  <si>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</si>
  <si>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</si>
  <si>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</si>
  <si>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</si>
  <si>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</si>
  <si>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</si>
  <si>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</si>
  <si>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</si>
  <si>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</si>
  <si>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</si>
  <si>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</si>
  <si>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</si>
  <si>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</si>
  <si>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</si>
  <si>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</si>
  <si>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</si>
  <si>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</si>
  <si>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</si>
  <si>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</si>
  <si>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</si>
  <si>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</si>
  <si>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</si>
  <si>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</si>
  <si>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</si>
  <si>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</si>
  <si>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</si>
  <si>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</si>
  <si>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</si>
  <si>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</si>
  <si>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</si>
  <si>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</si>
  <si>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</si>
  <si>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</si>
  <si>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</si>
  <si>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</si>
  <si>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</si>
  <si>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</si>
  <si>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</si>
  <si>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</si>
  <si>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</si>
  <si>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</si>
  <si>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</si>
  <si>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</si>
  <si>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</si>
  <si>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</si>
  <si>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</si>
  <si>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</si>
  <si>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</si>
  <si>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</si>
  <si>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</si>
  <si>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</si>
  <si>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</si>
  <si>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</si>
  <si>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</si>
  <si>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</si>
  <si>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</si>
  <si>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</si>
  <si>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</si>
  <si>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</si>
  <si>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</si>
  <si>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</si>
  <si>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</si>
  <si>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</si>
  <si>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</si>
  <si>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</si>
  <si>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</si>
  <si>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</si>
  <si>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</si>
  <si>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</si>
  <si>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</si>
  <si>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</si>
  <si>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</si>
  <si>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</si>
  <si>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</si>
  <si>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</si>
  <si>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</si>
  <si>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</si>
  <si>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</si>
  <si>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</si>
  <si>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</si>
  <si>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</si>
  <si>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</si>
  <si>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</si>
  <si>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</si>
  <si>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</si>
  <si>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</si>
  <si>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</si>
  <si>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</si>
  <si>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</si>
  <si>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</si>
  <si>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</si>
  <si>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</si>
  <si>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</si>
  <si>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</si>
  <si>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</si>
  <si>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</si>
  <si>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</si>
  <si>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</si>
  <si>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</si>
  <si>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</si>
  <si>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</si>
  <si>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</si>
  <si>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</si>
  <si>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</si>
  <si>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</si>
  <si>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</si>
  <si>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</si>
  <si>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</si>
  <si>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</si>
  <si>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</si>
  <si>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</si>
  <si>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</si>
  <si>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</si>
  <si>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</si>
  <si>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</si>
  <si>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</si>
  <si>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</si>
  <si>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</si>
  <si>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</si>
  <si>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</si>
  <si>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</si>
  <si>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</si>
  <si>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</si>
  <si>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</si>
  <si>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</si>
  <si>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</si>
  <si>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</si>
  <si>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</si>
  <si>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</si>
  <si>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</si>
  <si>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</si>
  <si>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</si>
  <si>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</si>
  <si>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</si>
  <si>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</si>
  <si>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</si>
  <si>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</si>
  <si>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</si>
  <si>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</si>
  <si>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</si>
  <si>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</si>
  <si>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</si>
  <si>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</si>
  <si>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</si>
  <si>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</si>
  <si>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</si>
  <si>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</si>
  <si>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</si>
  <si>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</si>
  <si>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</si>
  <si>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</si>
  <si>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</si>
  <si>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</si>
  <si>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</si>
  <si>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</si>
  <si>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</si>
  <si>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</si>
  <si>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</si>
  <si>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</si>
  <si>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</si>
  <si>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</si>
  <si>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</si>
  <si>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</si>
  <si>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</si>
  <si>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</si>
  <si>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</si>
  <si>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</si>
  <si>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</si>
  <si>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</si>
  <si>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</si>
  <si>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</si>
  <si>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</si>
  <si>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</si>
  <si>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</si>
  <si>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</si>
  <si>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</si>
  <si>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</si>
  <si>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</si>
  <si>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</si>
  <si>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</si>
  <si>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</si>
  <si>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</si>
  <si>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</si>
  <si>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</si>
  <si>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</si>
  <si>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</si>
  <si>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</si>
  <si>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</si>
  <si>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</si>
  <si>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</si>
  <si>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</si>
  <si>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</si>
  <si>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</si>
  <si>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</si>
  <si>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</si>
  <si>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</si>
  <si>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</si>
  <si>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</si>
  <si>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</si>
  <si>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</si>
  <si>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</si>
  <si>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</si>
  <si>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</si>
  <si>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</si>
  <si>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</si>
  <si>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</si>
  <si>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</si>
  <si>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</si>
  <si>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</si>
  <si>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</si>
  <si>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</si>
  <si>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</si>
  <si>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</si>
  <si>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</si>
  <si>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</si>
  <si>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</si>
  <si>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</si>
  <si>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</si>
  <si>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</si>
  <si>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</si>
  <si>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</si>
  <si>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</si>
  <si>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</si>
  <si>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</si>
  <si>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</si>
  <si>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</si>
  <si>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</si>
  <si>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</si>
  <si>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</si>
  <si>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</si>
  <si>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</si>
  <si>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</si>
  <si>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</si>
  <si>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</si>
  <si>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</si>
  <si>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</si>
  <si>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</si>
  <si>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</si>
  <si>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</si>
  <si>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</si>
  <si>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</si>
  <si>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</si>
  <si>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</si>
  <si>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</si>
  <si>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</si>
  <si>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</si>
  <si>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</si>
  <si>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</si>
  <si>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</si>
  <si>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</si>
  <si>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</si>
  <si>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</si>
  <si>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</si>
  <si>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</si>
  <si>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</si>
  <si>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</si>
  <si>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</si>
  <si>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</si>
  <si>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</si>
  <si>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</si>
  <si>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</si>
  <si>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</si>
  <si>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</si>
  <si>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</si>
  <si>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</si>
  <si>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</si>
  <si>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</si>
  <si>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</si>
  <si>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</si>
  <si>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</si>
  <si>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</si>
  <si>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</si>
  <si>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</si>
  <si>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</si>
  <si>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</si>
  <si>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</si>
  <si>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</si>
  <si>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</si>
  <si>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</si>
  <si>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</si>
  <si>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</si>
  <si>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</si>
  <si>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</si>
  <si>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</si>
  <si>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</si>
  <si>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</si>
  <si>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</si>
  <si>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</si>
  <si>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</si>
  <si>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</si>
  <si>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</si>
  <si>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</si>
  <si>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</si>
  <si>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</si>
  <si>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</si>
  <si>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</si>
  <si>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</si>
  <si>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</si>
  <si>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</si>
  <si>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</si>
  <si>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</si>
  <si>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</si>
  <si>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</si>
  <si>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</si>
  <si>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</si>
  <si>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</si>
  <si>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</si>
  <si>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</si>
  <si>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</si>
  <si>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</si>
  <si>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</si>
  <si>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</si>
  <si>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</si>
  <si>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</si>
  <si>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</si>
  <si>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</si>
  <si>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</si>
  <si>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</si>
  <si>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</si>
  <si>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</si>
  <si>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</si>
  <si>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</si>
  <si>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</si>
  <si>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</si>
  <si>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</si>
  <si>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</si>
  <si>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</si>
  <si>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</si>
  <si>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</si>
  <si>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</si>
  <si>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</si>
  <si>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</si>
  <si>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</si>
  <si>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</si>
  <si>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</si>
  <si>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</si>
  <si>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</si>
  <si>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</si>
  <si>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</si>
  <si>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</si>
  <si>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</si>
  <si>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</si>
  <si>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</si>
  <si>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</si>
  <si>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</si>
  <si>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</si>
  <si>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</si>
  <si>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</si>
  <si>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</si>
  <si>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</si>
  <si>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</si>
  <si>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</si>
  <si>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</si>
  <si>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</si>
  <si>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</si>
  <si>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</si>
  <si>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</si>
  <si>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</si>
  <si>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</si>
  <si>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</si>
  <si>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</si>
  <si>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</si>
  <si>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</si>
  <si>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</si>
  <si>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</si>
  <si>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</si>
  <si>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</si>
  <si>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</si>
  <si>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</si>
  <si>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</si>
  <si>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</si>
  <si>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</si>
  <si>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</si>
  <si>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</si>
  <si>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</si>
  <si>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</si>
  <si>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</si>
  <si>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</si>
  <si>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</si>
  <si>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</si>
  <si>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</si>
  <si>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</si>
  <si>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</si>
  <si>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</si>
  <si>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</si>
  <si>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</si>
  <si>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</si>
  <si>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</si>
  <si>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</si>
  <si>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</si>
  <si>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</si>
  <si>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</si>
  <si>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</si>
  <si>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</si>
  <si>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</si>
  <si>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</si>
  <si>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</si>
  <si>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</si>
  <si>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</si>
  <si>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</si>
  <si>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</si>
  <si>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</si>
  <si>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</si>
  <si>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</si>
  <si>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</si>
  <si>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</si>
  <si>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</si>
  <si>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</si>
  <si>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</si>
  <si>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</si>
  <si>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</si>
  <si>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</si>
  <si>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</si>
  <si>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</si>
  <si>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</si>
  <si>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</si>
  <si>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</si>
  <si>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</si>
  <si>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</si>
  <si>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</si>
  <si>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</si>
  <si>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</si>
  <si>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</si>
  <si>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</si>
  <si>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</si>
  <si>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</si>
  <si>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</si>
  <si>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</si>
  <si>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</si>
  <si>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</si>
  <si>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</si>
  <si>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</si>
  <si>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</si>
  <si>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</si>
  <si>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</si>
  <si>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</si>
  <si>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</si>
  <si>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</si>
  <si>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</si>
  <si>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</si>
  <si>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</si>
  <si>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</si>
  <si>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</si>
  <si>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</si>
  <si>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</si>
  <si>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</si>
  <si>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</si>
  <si>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</si>
  <si>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</si>
  <si>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</si>
  <si>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</si>
  <si>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</si>
  <si>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</si>
  <si>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</si>
  <si>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</si>
  <si>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</si>
  <si>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</si>
  <si>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</si>
  <si>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</si>
  <si>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</si>
  <si>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</si>
  <si>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</si>
  <si>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</si>
  <si>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</si>
  <si>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</si>
  <si>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</si>
  <si>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</si>
  <si>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</si>
  <si>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</si>
  <si>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</si>
  <si>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</si>
  <si>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</si>
  <si>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</si>
  <si>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</si>
  <si>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</si>
  <si>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</si>
  <si>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</si>
  <si>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</si>
  <si>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</si>
  <si>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</si>
  <si>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</si>
  <si>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</si>
  <si>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</si>
  <si>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</si>
  <si>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</si>
  <si>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</si>
  <si>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</si>
  <si>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</si>
  <si>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</si>
  <si>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</si>
  <si>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</si>
  <si>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</si>
  <si>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</si>
  <si>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</si>
  <si>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</si>
  <si>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</si>
  <si>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</si>
  <si>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</si>
  <si>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</si>
  <si>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</si>
  <si>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</si>
  <si>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</si>
  <si>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</si>
  <si>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</si>
  <si>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</si>
  <si>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</si>
  <si>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</si>
  <si>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</si>
  <si>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</si>
  <si>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</si>
  <si>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</si>
  <si>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</si>
  <si>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</si>
  <si>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</si>
  <si>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</si>
  <si>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</si>
  <si>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</si>
  <si>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</si>
  <si>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</si>
  <si>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</si>
  <si>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</si>
  <si>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</si>
  <si>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</si>
  <si>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</si>
  <si>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</si>
  <si>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</si>
  <si>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</si>
  <si>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</si>
  <si>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</si>
  <si>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</si>
  <si>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</si>
  <si>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</si>
  <si>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</si>
  <si>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</si>
  <si>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</si>
  <si>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</si>
  <si>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</si>
  <si>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</si>
  <si>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</si>
  <si>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</si>
  <si>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</si>
  <si>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</si>
  <si>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</si>
  <si>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</si>
  <si>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</si>
  <si>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</si>
  <si>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</si>
  <si>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</si>
  <si>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</si>
  <si>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</si>
  <si>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</si>
  <si>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</si>
  <si>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</si>
  <si>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</si>
  <si>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</si>
  <si>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</si>
  <si>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</si>
  <si>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</si>
  <si>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</si>
  <si>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</si>
  <si>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</si>
  <si>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</si>
  <si>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</si>
  <si>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</si>
  <si>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</si>
  <si>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</si>
  <si>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</si>
  <si>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</si>
  <si>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</si>
  <si>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</si>
  <si>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</si>
  <si>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</si>
  <si>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</si>
  <si>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</si>
  <si>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</si>
  <si>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</si>
  <si>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</si>
  <si>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</si>
  <si>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</si>
  <si>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</si>
  <si>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</si>
  <si>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</si>
  <si>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</si>
  <si>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</si>
  <si>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</si>
  <si>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</si>
  <si>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</si>
  <si>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</si>
  <si>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</si>
  <si>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</si>
  <si>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</si>
  <si>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</si>
  <si>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</si>
  <si>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</si>
  <si>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</si>
  <si>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</si>
  <si>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</si>
  <si>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</si>
  <si>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</si>
  <si>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</si>
  <si>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</si>
  <si>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</si>
  <si>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</si>
  <si>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</si>
  <si>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</si>
  <si>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</si>
  <si>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</si>
  <si>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</si>
  <si>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</si>
  <si>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</si>
  <si>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</si>
  <si>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</si>
  <si>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</si>
  <si>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</si>
  <si>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</si>
  <si>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</si>
  <si>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</si>
  <si>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</si>
  <si>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</si>
  <si>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</si>
  <si>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</si>
  <si>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</si>
  <si>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</si>
  <si>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</si>
  <si>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</si>
  <si>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</si>
  <si>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</si>
  <si>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</si>
  <si>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</si>
  <si>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</si>
  <si>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</si>
  <si>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</si>
  <si>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</si>
  <si>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</si>
  <si>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</si>
  <si>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</si>
  <si>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</si>
  <si>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</si>
  <si>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</si>
  <si>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</si>
  <si>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</si>
  <si>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</si>
  <si>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</si>
  <si>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</si>
  <si>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</si>
  <si>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</si>
  <si>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</si>
  <si>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</si>
  <si>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</si>
  <si>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</si>
  <si>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</si>
  <si>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</si>
  <si>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</si>
  <si>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</si>
  <si>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</si>
  <si>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</si>
  <si>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</si>
  <si>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</si>
  <si>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</si>
  <si>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</si>
  <si>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</si>
  <si>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</si>
  <si>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</si>
  <si>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</si>
  <si>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</si>
  <si>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</si>
  <si>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</si>
  <si>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</si>
  <si>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</si>
  <si>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</si>
  <si>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</si>
  <si>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</si>
  <si>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</si>
  <si>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</si>
  <si>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</si>
  <si>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</si>
  <si>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</si>
  <si>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</si>
  <si>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</si>
  <si>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</si>
  <si>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</si>
  <si>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</si>
  <si>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</si>
  <si>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</si>
  <si>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</si>
  <si>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</si>
  <si>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</si>
  <si>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</si>
  <si>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</si>
  <si>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</si>
  <si>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</si>
  <si>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</si>
  <si>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</si>
  <si>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</si>
  <si>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</si>
  <si>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</si>
  <si>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</si>
  <si>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</si>
  <si>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</si>
  <si>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</si>
  <si>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</si>
  <si>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</si>
  <si>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</si>
  <si>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</si>
  <si>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</si>
  <si>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</si>
  <si>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</si>
  <si>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</si>
  <si>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</si>
  <si>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</si>
  <si>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</si>
  <si>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</si>
  <si>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</si>
  <si>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</si>
  <si>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</si>
  <si>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</si>
  <si>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</si>
  <si>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</si>
  <si>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</si>
  <si>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</si>
  <si>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</si>
  <si>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</si>
  <si>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</si>
  <si>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</si>
  <si>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</si>
  <si>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</si>
  <si>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</si>
  <si>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</si>
  <si>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</si>
  <si>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</si>
  <si>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</si>
  <si>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</si>
  <si>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</si>
  <si>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</si>
  <si>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</si>
  <si>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</si>
  <si>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</si>
  <si>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</si>
  <si>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</si>
  <si>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</si>
  <si>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</si>
  <si>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</si>
  <si>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</si>
  <si>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</si>
  <si>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</si>
  <si>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</si>
  <si>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</si>
  <si>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</si>
  <si>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</si>
  <si>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</si>
  <si>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</si>
  <si>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</si>
  <si>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</si>
  <si>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</si>
  <si>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</si>
  <si>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</si>
  <si>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</si>
  <si>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</si>
  <si>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</si>
  <si>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</si>
  <si>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</si>
  <si>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</si>
  <si>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</si>
  <si>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</si>
  <si>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</si>
  <si>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</si>
  <si>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</si>
  <si>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</si>
  <si>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</si>
  <si>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</si>
  <si>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</si>
  <si>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</si>
  <si>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</si>
  <si>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</si>
  <si>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</si>
  <si>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</si>
  <si>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</si>
  <si>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</si>
  <si>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</si>
  <si>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</si>
  <si>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</si>
  <si>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</si>
  <si>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</si>
  <si>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</si>
  <si>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</si>
  <si>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</si>
  <si>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</si>
  <si>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</si>
  <si>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</si>
  <si>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</si>
  <si>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</si>
  <si>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</si>
  <si>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</si>
  <si>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</si>
  <si>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</si>
  <si>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</si>
  <si>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</si>
  <si>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</si>
  <si>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</si>
  <si>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</si>
  <si>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</si>
  <si>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</si>
  <si>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</si>
  <si>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</si>
  <si>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</si>
  <si>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</si>
  <si>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</si>
  <si>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</si>
  <si>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</si>
  <si>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</si>
  <si>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</si>
  <si>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</si>
  <si>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</si>
  <si>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</si>
  <si>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</si>
  <si>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</si>
  <si>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</si>
  <si>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</si>
  <si>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</si>
  <si>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</si>
  <si>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</si>
  <si>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</si>
  <si>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</si>
  <si>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</si>
  <si>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</si>
  <si>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</si>
  <si>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</si>
  <si>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</si>
  <si>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</si>
  <si>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</si>
  <si>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</si>
  <si>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</si>
  <si>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</si>
  <si>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</si>
  <si>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</si>
  <si>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</si>
  <si>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</si>
  <si>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</si>
  <si>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</si>
  <si>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</si>
  <si>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</si>
  <si>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</si>
  <si>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</si>
  <si>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</si>
  <si>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</si>
  <si>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</si>
  <si>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</si>
  <si>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</si>
  <si>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</si>
  <si>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</si>
  <si>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</si>
  <si>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</si>
  <si>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</si>
  <si>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</si>
  <si>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</si>
  <si>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</si>
  <si>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</si>
  <si>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</si>
  <si>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</si>
  <si>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</si>
  <si>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</si>
  <si>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</si>
  <si>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</si>
  <si>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</si>
  <si>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</si>
  <si>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</si>
  <si>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</si>
  <si>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</si>
  <si>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</si>
  <si>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</si>
  <si>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</si>
  <si>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</si>
  <si>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</si>
  <si>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</si>
  <si>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</si>
  <si>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</si>
  <si>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</si>
  <si>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</si>
  <si>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</si>
  <si>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</si>
  <si>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</si>
  <si>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</si>
  <si>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</si>
  <si>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</si>
  <si>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</si>
  <si>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</si>
  <si>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</si>
  <si>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</si>
  <si>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</si>
  <si>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</si>
  <si>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</si>
  <si>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</si>
  <si>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</si>
  <si>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</si>
  <si>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</si>
  <si>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</si>
  <si>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</si>
  <si>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</si>
  <si>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</si>
  <si>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</si>
  <si>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</si>
  <si>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</si>
  <si>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</si>
  <si>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</si>
  <si>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</si>
  <si>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</si>
  <si>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</si>
  <si>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</si>
  <si>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</si>
  <si>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</si>
  <si>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</si>
  <si>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</si>
  <si>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</si>
  <si>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</si>
  <si>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</si>
  <si>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</si>
  <si>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</si>
  <si>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</si>
  <si>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</si>
  <si>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</si>
  <si>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</si>
  <si>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</si>
  <si>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</si>
  <si>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</si>
  <si>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</si>
  <si>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</si>
  <si>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</si>
  <si>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</si>
  <si>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</si>
  <si>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</si>
  <si>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</si>
  <si>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</si>
  <si>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</si>
  <si>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</si>
  <si>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</si>
  <si>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</si>
  <si>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</si>
  <si>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</si>
  <si>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</si>
  <si>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</si>
  <si>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</si>
  <si>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</si>
  <si>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</si>
  <si>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</si>
  <si>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</si>
  <si>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</si>
  <si>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</si>
  <si>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</si>
  <si>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</si>
  <si>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</si>
  <si>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</si>
  <si>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</si>
  <si>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</si>
  <si>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</si>
  <si>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</si>
  <si>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</si>
  <si>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</si>
  <si>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</si>
  <si>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</si>
  <si>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</si>
  <si>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</si>
  <si>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</si>
  <si>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</si>
  <si>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</si>
  <si>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</si>
  <si>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</si>
  <si>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</si>
  <si>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</si>
  <si>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</si>
  <si>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</si>
  <si>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</si>
  <si>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</si>
  <si>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</si>
  <si>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</si>
  <si>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</si>
  <si>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</si>
  <si>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</si>
  <si>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</si>
  <si>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</si>
  <si>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</si>
  <si>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</si>
  <si>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</si>
  <si>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</si>
  <si>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</si>
  <si>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</si>
  <si>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</si>
  <si>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</si>
  <si>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</si>
  <si>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</si>
  <si>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</si>
  <si>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</si>
  <si>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</si>
  <si>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</si>
  <si>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</si>
  <si>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</si>
  <si>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</si>
  <si>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</si>
  <si>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</si>
  <si>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</si>
  <si>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</si>
  <si>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</si>
  <si>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</si>
  <si>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</si>
  <si>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</si>
  <si>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</si>
  <si>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</si>
  <si>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</si>
  <si>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</si>
  <si>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</si>
  <si>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</si>
  <si>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</si>
  <si>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</si>
  <si>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</si>
  <si>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</si>
  <si>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</si>
  <si>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</si>
  <si>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</si>
  <si>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</si>
  <si>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</si>
  <si>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</si>
  <si>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</si>
  <si>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</si>
  <si>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</si>
  <si>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</si>
  <si>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</si>
  <si>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</si>
  <si>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</si>
  <si>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</si>
  <si>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</si>
  <si>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</si>
  <si>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</si>
  <si>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</si>
  <si>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</si>
  <si>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</si>
  <si>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</si>
  <si>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</si>
  <si>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</si>
  <si>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</si>
  <si>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</si>
  <si>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</si>
  <si>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</si>
  <si>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</si>
  <si>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</si>
  <si>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</si>
  <si>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</si>
  <si>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</si>
  <si>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</si>
  <si>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</si>
  <si>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</si>
  <si>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</si>
  <si>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</si>
  <si>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</si>
  <si>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</si>
  <si>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</si>
  <si>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</si>
  <si>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</si>
  <si>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</si>
  <si>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</si>
  <si>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</si>
  <si>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</si>
  <si>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</si>
  <si>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</si>
  <si>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</si>
  <si>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</si>
  <si>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</si>
  <si>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</si>
  <si>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</si>
  <si>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</si>
  <si>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</si>
  <si>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</si>
  <si>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</si>
  <si>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</si>
  <si>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</si>
  <si>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</si>
  <si>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</si>
  <si>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</si>
  <si>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</si>
  <si>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</si>
  <si>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</si>
  <si>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</si>
  <si>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</si>
  <si>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</si>
  <si>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</si>
  <si>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</si>
  <si>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</si>
  <si>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</si>
  <si>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</si>
  <si>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</si>
  <si>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</si>
  <si>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</si>
  <si>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</si>
  <si>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</si>
  <si>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</si>
  <si>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</si>
  <si>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</si>
  <si>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</si>
  <si>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</si>
  <si>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</si>
  <si>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</si>
  <si>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</si>
  <si>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</si>
  <si>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</si>
  <si>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</si>
  <si>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</si>
  <si>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</si>
  <si>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</si>
  <si>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</si>
  <si>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</si>
  <si>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</si>
  <si>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</si>
  <si>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</si>
  <si>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</si>
  <si>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</si>
  <si>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</si>
  <si>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</si>
  <si>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</si>
  <si>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</si>
  <si>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</si>
  <si>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</si>
  <si>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</si>
  <si>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</si>
  <si>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</si>
  <si>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</si>
  <si>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</si>
  <si>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</si>
  <si>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</si>
  <si>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</si>
  <si>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</si>
  <si>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</si>
  <si>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</si>
  <si>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</si>
  <si>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</si>
  <si>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</si>
  <si>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</si>
  <si>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</si>
  <si>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</si>
  <si>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</si>
  <si>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</si>
  <si>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</si>
  <si>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</si>
  <si>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</si>
  <si>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</si>
  <si>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</si>
  <si>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</si>
  <si>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</si>
  <si>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</si>
  <si>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</si>
  <si>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</si>
  <si>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</si>
  <si>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</si>
  <si>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</si>
  <si>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</si>
  <si>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</si>
  <si>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</si>
  <si>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</si>
  <si>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</si>
  <si>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</si>
  <si>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</si>
  <si>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</si>
  <si>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</si>
  <si>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</si>
  <si>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</si>
  <si>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</si>
  <si>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</si>
  <si>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</si>
  <si>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</si>
  <si>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</si>
  <si>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</si>
  <si>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</si>
  <si>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</si>
  <si>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</si>
  <si>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</si>
  <si>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</si>
  <si>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</si>
  <si>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</si>
  <si>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</si>
  <si>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</si>
  <si>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</si>
  <si>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</si>
  <si>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</si>
  <si>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</si>
  <si>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</si>
  <si>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</si>
  <si>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</si>
  <si>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</si>
  <si>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</si>
  <si>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</si>
  <si>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</si>
  <si>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</si>
  <si>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</si>
  <si>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</si>
  <si>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</si>
  <si>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</si>
  <si>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</si>
  <si>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</si>
  <si>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</si>
  <si>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</si>
  <si>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</si>
  <si>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</si>
  <si>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</si>
  <si>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</si>
  <si>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</si>
  <si>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</si>
  <si>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</si>
  <si>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</si>
  <si>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</si>
  <si>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</si>
  <si>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</si>
  <si>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</si>
  <si>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</si>
  <si>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</si>
  <si>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</si>
  <si>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</si>
  <si>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</si>
  <si>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</si>
  <si>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</si>
  <si>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</si>
  <si>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</si>
  <si>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</si>
  <si>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</si>
  <si>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</si>
  <si>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</si>
  <si>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</si>
  <si>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</si>
  <si>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</si>
  <si>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</si>
  <si>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</si>
  <si>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</si>
  <si>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</si>
  <si>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</si>
  <si>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</si>
  <si>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</si>
  <si>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</si>
  <si>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</si>
  <si>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</si>
  <si>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</si>
  <si>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</si>
  <si>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</si>
  <si>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</si>
  <si>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</si>
  <si>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</si>
  <si>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</si>
  <si>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</si>
  <si>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</si>
  <si>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</si>
  <si>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</si>
  <si>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</si>
  <si>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</si>
  <si>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</si>
  <si>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</si>
  <si>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</si>
  <si>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</si>
  <si>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</si>
  <si>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</si>
  <si>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</si>
  <si>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</si>
  <si>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</si>
  <si>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</si>
  <si>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</si>
  <si>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</si>
  <si>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</si>
  <si>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</si>
  <si>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</si>
  <si>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</si>
  <si>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</si>
  <si>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</si>
  <si>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</si>
  <si>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</si>
  <si>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</si>
  <si>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</si>
  <si>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</si>
  <si>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</si>
  <si>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</si>
  <si>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</si>
  <si>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</si>
  <si>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</si>
  <si>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</si>
  <si>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</si>
  <si>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</si>
  <si>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</si>
  <si>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</si>
  <si>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</si>
  <si>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</si>
  <si>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</si>
  <si>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</si>
  <si>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</si>
  <si>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</si>
  <si>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</si>
  <si>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</si>
  <si>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</si>
  <si>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</si>
  <si>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</si>
  <si>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</si>
  <si>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</si>
  <si>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</si>
  <si>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</si>
  <si>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</si>
  <si>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</si>
  <si>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</si>
  <si>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</si>
  <si>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</si>
  <si>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</si>
  <si>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</si>
  <si>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</si>
  <si>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</si>
  <si>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</si>
  <si>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</si>
  <si>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</si>
  <si>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</si>
  <si>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</si>
  <si>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</si>
  <si>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</si>
  <si>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</si>
  <si>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</si>
  <si>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</si>
  <si>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</si>
  <si>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</si>
  <si>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</si>
  <si>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</si>
  <si>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</si>
  <si>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</si>
  <si>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</si>
  <si>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</si>
  <si>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</si>
  <si>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</si>
  <si>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</si>
  <si>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</si>
  <si>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</si>
  <si>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</si>
  <si>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</si>
  <si>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</si>
  <si>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</si>
  <si>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</si>
  <si>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</si>
  <si>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</si>
  <si>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</si>
  <si>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</si>
  <si>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</si>
  <si>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</si>
  <si>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</si>
  <si>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</si>
  <si>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</si>
  <si>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</si>
  <si>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</si>
  <si>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</si>
  <si>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</si>
  <si>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</si>
  <si>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</si>
  <si>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</si>
  <si>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</si>
  <si>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</si>
  <si>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</si>
  <si>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</si>
  <si>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</si>
  <si>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</si>
  <si>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</si>
  <si>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</si>
  <si>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</si>
  <si>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</si>
  <si>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</si>
  <si>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</si>
  <si>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</si>
  <si>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</si>
  <si>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</si>
  <si>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</si>
  <si>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</si>
  <si>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</si>
  <si>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</si>
  <si>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</si>
  <si>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</si>
  <si>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</si>
  <si>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</si>
  <si>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</si>
  <si>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</si>
  <si>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</si>
  <si>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</si>
  <si>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</si>
  <si>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</si>
  <si>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</si>
  <si>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</si>
  <si>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</si>
  <si>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</si>
  <si>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</si>
  <si>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</si>
  <si>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</si>
  <si>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</si>
  <si>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</si>
  <si>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</si>
  <si>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</si>
  <si>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</si>
  <si>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</si>
  <si>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</si>
  <si>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</si>
  <si>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</si>
  <si>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</si>
  <si>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</si>
  <si>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</si>
  <si>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</si>
  <si>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</si>
  <si>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</si>
  <si>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</si>
  <si>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</si>
  <si>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</si>
  <si>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</si>
  <si>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</si>
  <si>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</si>
  <si>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</si>
  <si>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</si>
  <si>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</si>
  <si>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</si>
  <si>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</si>
  <si>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</si>
  <si>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</si>
  <si>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</si>
  <si>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</si>
  <si>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</si>
  <si>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</si>
  <si>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</si>
  <si>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</si>
  <si>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</si>
  <si>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</si>
  <si>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</si>
  <si>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</si>
  <si>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</si>
  <si>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</si>
  <si>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</si>
  <si>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</si>
  <si>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</si>
  <si>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</si>
  <si>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</si>
  <si>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</si>
  <si>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</si>
  <si>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</si>
  <si>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</si>
  <si>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</si>
  <si>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</si>
  <si>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</si>
  <si>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</si>
  <si>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</si>
  <si>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</si>
  <si>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</si>
  <si>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</si>
  <si>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</si>
  <si>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</si>
  <si>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</si>
  <si>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</si>
  <si>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</si>
  <si>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</si>
  <si>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</si>
  <si>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</si>
  <si>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</si>
  <si>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</si>
  <si>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</si>
  <si>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</si>
  <si>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</si>
  <si>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</si>
  <si>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</si>
  <si>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</si>
  <si>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</si>
  <si>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</si>
  <si>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</si>
  <si>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</si>
  <si>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</si>
  <si>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</si>
  <si>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</si>
  <si>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</si>
  <si>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</si>
  <si>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</si>
  <si>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</si>
  <si>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</si>
  <si>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</si>
  <si>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</si>
  <si>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</si>
  <si>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</si>
  <si>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</si>
  <si>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</si>
  <si>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</si>
  <si>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</si>
  <si>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</si>
  <si>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</si>
  <si>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</si>
  <si>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</si>
  <si>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</si>
  <si>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</si>
  <si>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</si>
  <si>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</si>
  <si>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</si>
  <si>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</si>
  <si>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</si>
  <si>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</si>
  <si>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</si>
  <si>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</si>
  <si>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</si>
  <si>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</si>
  <si>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</si>
  <si>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</si>
  <si>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</si>
  <si>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</si>
  <si>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</si>
  <si>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</si>
  <si>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</si>
  <si>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</si>
  <si>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</si>
  <si>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</si>
  <si>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</si>
  <si>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</si>
  <si>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</si>
  <si>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</si>
  <si>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</si>
  <si>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</si>
  <si>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</si>
  <si>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</si>
  <si>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</si>
  <si>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</si>
  <si>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</si>
  <si>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</si>
  <si>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</si>
  <si>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</si>
  <si>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</si>
  <si>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</si>
  <si>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</si>
  <si>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</si>
  <si>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</si>
  <si>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</si>
  <si>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</si>
  <si>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</si>
  <si>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</si>
  <si>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</si>
  <si>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</si>
  <si>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</si>
  <si>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</si>
  <si>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</si>
  <si>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</si>
  <si>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</si>
  <si>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</si>
  <si>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</si>
  <si>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</si>
  <si>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</si>
  <si>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</si>
  <si>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</si>
  <si>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</si>
  <si>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</si>
  <si>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</si>
  <si>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</si>
  <si>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</si>
  <si>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</si>
  <si>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</si>
  <si>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</si>
  <si>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</si>
  <si>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</si>
  <si>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</si>
  <si>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</si>
  <si>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</si>
  <si>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</si>
  <si>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</si>
  <si>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</si>
  <si>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</si>
  <si>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</si>
  <si>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</si>
  <si>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</si>
  <si>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</si>
  <si>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</si>
  <si>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</si>
  <si>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</si>
  <si>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</si>
  <si>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</si>
  <si>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</si>
  <si>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</si>
  <si>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</si>
  <si>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</si>
  <si>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</si>
  <si>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</si>
  <si>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</si>
  <si>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</si>
  <si>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</si>
  <si>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</si>
  <si>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</si>
  <si>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</si>
  <si>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</si>
  <si>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</si>
  <si>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</si>
  <si>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</si>
  <si>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</si>
  <si>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</si>
  <si>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</si>
  <si>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</si>
  <si>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</si>
  <si>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</si>
  <si>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</si>
  <si>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</si>
  <si>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</si>
  <si>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</si>
  <si>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</si>
  <si>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</si>
  <si>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</si>
  <si>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</si>
  <si>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</si>
  <si>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</si>
  <si>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</si>
  <si>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</si>
  <si>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</si>
  <si>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</si>
  <si>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</si>
  <si>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</si>
  <si>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</si>
  <si>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</si>
  <si>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</si>
  <si>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</si>
  <si>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</si>
  <si>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</si>
  <si>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</si>
  <si>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</si>
  <si>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</si>
  <si>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</si>
  <si>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</si>
  <si>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</si>
  <si>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</si>
  <si>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</si>
  <si>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</si>
  <si>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</si>
  <si>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</si>
  <si>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</si>
  <si>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</si>
  <si>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</si>
  <si>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</si>
  <si>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</si>
  <si>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</si>
  <si>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</si>
  <si>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</si>
  <si>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</si>
  <si>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</si>
  <si>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</si>
  <si>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</si>
  <si>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</si>
  <si>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</si>
  <si>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</si>
  <si>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</si>
  <si>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</si>
  <si>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</si>
  <si>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</si>
  <si>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</si>
  <si>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</si>
  <si>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</si>
  <si>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</si>
  <si>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</si>
  <si>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</si>
  <si>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</si>
  <si>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</si>
  <si>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</si>
  <si>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</si>
  <si>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</si>
  <si>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</si>
  <si>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</si>
  <si>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</si>
  <si>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</si>
  <si>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</si>
  <si>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</si>
  <si>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</si>
  <si>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</si>
  <si>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</si>
  <si>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</si>
  <si>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</si>
  <si>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</si>
  <si>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</si>
  <si>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</si>
  <si>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</si>
  <si>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</si>
  <si>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</si>
  <si>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</si>
  <si>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</si>
  <si>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</si>
  <si>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</si>
  <si>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</si>
  <si>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</si>
  <si>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</si>
  <si>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</si>
  <si>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</si>
  <si>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</si>
  <si>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</si>
  <si>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</si>
  <si>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</si>
  <si>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</si>
  <si>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</si>
  <si>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</si>
  <si>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</si>
  <si>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</si>
  <si>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</si>
  <si>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</si>
  <si>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</si>
  <si>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</si>
  <si>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</si>
  <si>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</si>
  <si>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</si>
  <si>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</si>
  <si>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</si>
  <si>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</si>
  <si>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</si>
  <si>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</si>
  <si>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</si>
  <si>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</si>
  <si>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</si>
  <si>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</si>
  <si>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</si>
  <si>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</si>
  <si>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</si>
  <si>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</si>
  <si>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</si>
  <si>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</si>
  <si>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</si>
  <si>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</si>
  <si>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</si>
  <si>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</si>
  <si>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</si>
  <si>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</si>
  <si>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</si>
  <si>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</si>
  <si>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</si>
  <si>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</si>
  <si>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</si>
  <si>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</si>
  <si>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</si>
  <si>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</si>
  <si>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</si>
  <si>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</si>
  <si>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</si>
  <si>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</si>
  <si>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</si>
  <si>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</si>
  <si>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</si>
  <si>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</si>
  <si>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</si>
  <si>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</si>
  <si>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</si>
  <si>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</si>
  <si>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</si>
  <si>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</si>
  <si>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</si>
  <si>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</si>
  <si>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</si>
  <si>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</si>
  <si>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</si>
  <si>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</si>
  <si>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</si>
  <si>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</si>
  <si>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</si>
  <si>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</si>
  <si>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</si>
  <si>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</si>
  <si>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</si>
  <si>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</si>
  <si>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</si>
  <si>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</si>
  <si>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</si>
  <si>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</si>
  <si>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</si>
  <si>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</si>
  <si>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</si>
  <si>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</si>
  <si>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</si>
  <si>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</si>
  <si>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</si>
  <si>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</si>
  <si>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</si>
  <si>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</si>
  <si>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</si>
  <si>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</si>
  <si>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</si>
  <si>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</si>
  <si>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</si>
  <si>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</si>
  <si>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</si>
  <si>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</si>
  <si>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</si>
  <si>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</si>
  <si>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</si>
  <si>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</si>
  <si>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</si>
  <si>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</si>
  <si>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</si>
  <si>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</si>
  <si>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</si>
  <si>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</si>
  <si>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</si>
  <si>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</si>
  <si>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</si>
  <si>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</si>
  <si>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</si>
  <si>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</si>
  <si>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</si>
  <si>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</si>
  <si>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</si>
  <si>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</si>
  <si>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</si>
  <si>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</si>
  <si>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</si>
  <si>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</si>
  <si>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</si>
  <si>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</si>
  <si>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</si>
  <si>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</si>
  <si>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</si>
  <si>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</si>
  <si>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</si>
  <si>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</si>
  <si>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</si>
  <si>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</si>
  <si>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</si>
  <si>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</si>
  <si>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</si>
  <si>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</si>
  <si>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</si>
  <si>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</si>
  <si>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</si>
  <si>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</si>
  <si>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</si>
  <si>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</si>
  <si>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</si>
  <si>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</si>
  <si>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</si>
  <si>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</si>
  <si>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</si>
  <si>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</si>
  <si>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</si>
  <si>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</si>
  <si>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</si>
  <si>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</si>
  <si>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</si>
  <si>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</si>
  <si>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</si>
  <si>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</si>
  <si>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</si>
  <si>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</si>
  <si>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</si>
  <si>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</si>
  <si>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</si>
  <si>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</si>
  <si>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</si>
  <si>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</si>
  <si>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</si>
  <si>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</si>
  <si>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</si>
  <si>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</si>
  <si>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</si>
  <si>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</si>
  <si>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</si>
  <si>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</si>
  <si>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</si>
  <si>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</si>
  <si>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</si>
  <si>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</si>
  <si>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</si>
  <si>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</si>
  <si>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</si>
  <si>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</si>
  <si>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</si>
  <si>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</si>
  <si>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</si>
  <si>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</si>
  <si>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</si>
  <si>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</si>
  <si>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</si>
  <si>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</si>
  <si>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</si>
  <si>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</si>
  <si>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</si>
  <si>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</si>
  <si>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</si>
  <si>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</si>
  <si>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</si>
  <si>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</si>
  <si>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</si>
  <si>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</si>
  <si>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</si>
  <si>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</si>
  <si>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</si>
  <si>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</si>
  <si>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</si>
  <si>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</si>
  <si>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</si>
  <si>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</si>
  <si>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</si>
  <si>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</si>
  <si>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</si>
  <si>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</si>
  <si>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</si>
  <si>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</si>
  <si>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</si>
  <si>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</si>
  <si>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</si>
  <si>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</si>
  <si>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</si>
  <si>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</si>
  <si>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</si>
  <si>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</si>
  <si>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</si>
  <si>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</si>
  <si>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</si>
  <si>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</si>
  <si>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</si>
  <si>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</si>
  <si>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</si>
  <si>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</si>
  <si>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</si>
  <si>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</si>
  <si>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</si>
  <si>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</si>
  <si>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</si>
  <si>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</si>
  <si>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</si>
  <si>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</si>
  <si>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</si>
  <si>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</si>
  <si>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</si>
  <si>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</si>
  <si>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</si>
  <si>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</si>
  <si>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</si>
  <si>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</si>
  <si>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</si>
  <si>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</si>
  <si>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</si>
  <si>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</si>
  <si>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</si>
  <si>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</si>
  <si>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</si>
  <si>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</si>
  <si>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</si>
  <si>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</si>
  <si>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</si>
  <si>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</si>
  <si>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</si>
  <si>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</si>
  <si>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</si>
  <si>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</si>
  <si>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</si>
  <si>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</si>
  <si>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</si>
  <si>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</si>
  <si>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</si>
  <si>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</si>
  <si>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</si>
  <si>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</si>
  <si>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</si>
  <si>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</si>
  <si>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</si>
  <si>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</si>
  <si>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</si>
  <si>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</si>
  <si>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</si>
  <si>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</si>
  <si>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</si>
  <si>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</si>
  <si>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</si>
  <si>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</si>
  <si>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</si>
  <si>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</si>
  <si>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</si>
  <si>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</si>
  <si>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</si>
  <si>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</si>
  <si>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</si>
  <si>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</si>
  <si>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</si>
  <si>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</si>
  <si>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</si>
  <si>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</si>
  <si>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</si>
  <si>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</si>
  <si>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</si>
  <si>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</si>
  <si>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</si>
  <si>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</si>
  <si>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</si>
  <si>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</si>
  <si>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</si>
  <si>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</si>
  <si>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</si>
  <si>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</si>
  <si>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</si>
  <si>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</si>
  <si>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</si>
  <si>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</si>
  <si>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</si>
  <si>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</si>
  <si>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</si>
  <si>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</si>
  <si>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</si>
  <si>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</si>
  <si>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</si>
  <si>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</si>
  <si>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</si>
  <si>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</si>
  <si>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</si>
  <si>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</si>
  <si>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</si>
  <si>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</si>
  <si>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</si>
  <si>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</si>
  <si>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</si>
  <si>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</si>
  <si>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</si>
  <si>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</si>
  <si>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</si>
  <si>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</si>
  <si>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</si>
  <si>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</si>
  <si>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</si>
  <si>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</si>
  <si>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</si>
  <si>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</si>
  <si>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</si>
  <si>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</si>
  <si>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</si>
  <si>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</si>
  <si>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</si>
  <si>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</si>
  <si>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</si>
  <si>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</si>
  <si>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</si>
  <si>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</si>
  <si>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</si>
  <si>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</si>
  <si>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</si>
  <si>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</si>
  <si>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</si>
  <si>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</si>
  <si>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</si>
  <si>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</si>
  <si>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</si>
  <si>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</si>
  <si>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</si>
  <si>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</si>
  <si>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</si>
  <si>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</si>
  <si>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</si>
  <si>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</si>
  <si>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</si>
  <si>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</si>
  <si>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</si>
  <si>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</si>
  <si>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</si>
  <si>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</si>
  <si>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</si>
  <si>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</si>
  <si>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</si>
  <si>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</si>
  <si>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</si>
  <si>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</si>
  <si>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</si>
  <si>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</si>
  <si>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</si>
  <si>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</si>
  <si>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</si>
  <si>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</si>
  <si>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</si>
  <si>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</si>
  <si>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</si>
  <si>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</si>
  <si>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</si>
  <si>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</si>
  <si>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</si>
  <si>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</si>
  <si>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</si>
  <si>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</si>
  <si>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</si>
  <si>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</si>
  <si>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</si>
  <si>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</si>
  <si>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</si>
  <si>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</si>
  <si>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</si>
  <si>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</si>
  <si>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</si>
  <si>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</si>
  <si>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</si>
  <si>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</si>
  <si>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</si>
  <si>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</si>
  <si>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</si>
  <si>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</si>
  <si>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</si>
  <si>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</si>
  <si>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</si>
  <si>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</si>
  <si>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</si>
  <si>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</si>
  <si>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</si>
  <si>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</si>
  <si>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</si>
  <si>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</si>
  <si>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</si>
  <si>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</si>
  <si>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</si>
  <si>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</si>
  <si>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</si>
  <si>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</si>
  <si>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</si>
  <si>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</si>
  <si>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</si>
  <si>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</si>
  <si>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</si>
  <si>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</si>
  <si>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</si>
  <si>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</si>
  <si>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</si>
  <si>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</si>
  <si>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</si>
  <si>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</si>
  <si>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</si>
  <si>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</si>
  <si>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</si>
  <si>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</si>
  <si>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</si>
  <si>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</si>
  <si>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</si>
  <si>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</si>
  <si>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</si>
  <si>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</si>
  <si>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</si>
  <si>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</si>
  <si>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</si>
  <si>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</si>
  <si>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</si>
  <si>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</si>
  <si>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</si>
  <si>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</si>
  <si>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</si>
  <si>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</si>
  <si>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</si>
  <si>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</si>
  <si>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</si>
  <si>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</si>
  <si>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</si>
  <si>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</si>
  <si>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</si>
  <si>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</si>
  <si>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</si>
  <si>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</si>
  <si>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</si>
  <si>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</si>
  <si>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</si>
  <si>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</si>
  <si>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</si>
  <si>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</si>
  <si>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</si>
  <si>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</si>
  <si>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</si>
  <si>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</si>
  <si>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</si>
  <si>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</si>
  <si>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</si>
  <si>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</si>
  <si>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</si>
  <si>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</si>
  <si>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</si>
  <si>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</si>
  <si>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</si>
  <si>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</si>
  <si>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</si>
  <si>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</si>
  <si>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</si>
  <si>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</si>
  <si>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</si>
  <si>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</si>
  <si>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</si>
  <si>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</si>
  <si>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</si>
  <si>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</si>
  <si>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</si>
  <si>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</si>
  <si>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</si>
  <si>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</si>
  <si>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</si>
  <si>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</si>
  <si>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</si>
  <si>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</si>
  <si>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</si>
  <si>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</si>
  <si>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</si>
  <si>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</si>
  <si>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</si>
  <si>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</si>
  <si>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</si>
  <si>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</si>
  <si>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</si>
  <si>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</si>
  <si>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</si>
  <si>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</si>
  <si>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</si>
  <si>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</si>
  <si>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</si>
  <si>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</si>
  <si>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</si>
  <si>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</si>
  <si>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</si>
  <si>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</si>
  <si>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</si>
  <si>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</si>
  <si>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</si>
  <si>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</si>
  <si>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</si>
  <si>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</si>
  <si>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</si>
  <si>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</si>
  <si>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</si>
  <si>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</si>
  <si>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</si>
  <si>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</si>
  <si>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</si>
  <si>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</si>
  <si>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</si>
  <si>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</si>
  <si>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</si>
  <si>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</si>
  <si>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</si>
  <si>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</si>
  <si>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</si>
  <si>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</si>
  <si>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</si>
  <si>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</si>
  <si>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</si>
  <si>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</si>
  <si>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</si>
  <si>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</si>
  <si>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</si>
  <si>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</si>
  <si>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</si>
  <si>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</si>
  <si>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</si>
  <si>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</si>
  <si>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</si>
  <si>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</si>
  <si>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</si>
  <si>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</si>
  <si>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</si>
  <si>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</si>
  <si>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</si>
  <si>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</si>
  <si>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</si>
  <si>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</si>
  <si>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</si>
  <si>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</si>
  <si>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</si>
  <si>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</si>
  <si>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</si>
  <si>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</si>
  <si>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</si>
  <si>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</si>
  <si>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</si>
  <si>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</si>
  <si>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</si>
  <si>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</si>
  <si>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</si>
  <si>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</si>
  <si>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</si>
  <si>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</si>
  <si>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</si>
  <si>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</si>
  <si>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</si>
  <si>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</si>
  <si>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</si>
  <si>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</si>
  <si>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</si>
  <si>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</si>
  <si>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</si>
  <si>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</si>
  <si>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</si>
  <si>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</si>
  <si>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</si>
  <si>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</si>
  <si>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</si>
  <si>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</si>
  <si>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</si>
  <si>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</si>
  <si>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</si>
  <si>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</si>
  <si>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</si>
  <si>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</si>
  <si>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</si>
  <si>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</si>
  <si>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</si>
  <si>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</si>
  <si>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</si>
  <si>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</si>
  <si>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</si>
  <si>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</si>
  <si>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</si>
  <si>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</si>
  <si>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</si>
  <si>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</si>
  <si>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</si>
  <si>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</si>
  <si>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</si>
  <si>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</si>
  <si>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</si>
  <si>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</si>
  <si>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</si>
  <si>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</si>
  <si>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</si>
  <si>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</si>
  <si>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</si>
  <si>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</si>
  <si>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</si>
  <si>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</si>
  <si>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</si>
  <si>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</si>
  <si>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</si>
  <si>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</si>
  <si>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</si>
  <si>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</si>
  <si>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</si>
  <si>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</si>
  <si>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</si>
  <si>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</si>
  <si>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</si>
  <si>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</si>
  <si>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</si>
  <si>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</si>
  <si>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</si>
  <si>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</si>
  <si>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</si>
  <si>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</si>
  <si>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</si>
  <si>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</si>
  <si>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</si>
  <si>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</si>
  <si>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</si>
  <si>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</si>
  <si>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</si>
  <si>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</si>
  <si>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</si>
  <si>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</si>
  <si>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</si>
  <si>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</si>
  <si>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</si>
  <si>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</si>
  <si>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</si>
  <si>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</si>
  <si>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</si>
  <si>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</si>
  <si>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</si>
  <si>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</si>
  <si>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</si>
  <si>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</si>
  <si>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</si>
  <si>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</si>
  <si>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</si>
  <si>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</si>
  <si>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</si>
  <si>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</si>
  <si>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</si>
  <si>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</si>
  <si>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</si>
  <si>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</si>
  <si>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</si>
  <si>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</si>
  <si>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</si>
  <si>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</si>
  <si>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</si>
  <si>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</si>
  <si>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</si>
  <si>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</si>
  <si>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</si>
  <si>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</si>
  <si>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</si>
  <si>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</si>
  <si>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</si>
  <si>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</si>
  <si>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</si>
  <si>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</si>
  <si>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</si>
  <si>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</si>
  <si>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</si>
  <si>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</si>
  <si>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</si>
  <si>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</si>
  <si>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</si>
  <si>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</si>
  <si>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</si>
  <si>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</si>
  <si>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</si>
  <si>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</si>
  <si>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</si>
  <si>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</si>
  <si>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</si>
  <si>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</si>
  <si>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</si>
  <si>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</si>
  <si>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</si>
  <si>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</si>
  <si>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</si>
  <si>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</si>
  <si>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</si>
  <si>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</si>
  <si>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</si>
  <si>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</si>
  <si>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</si>
  <si>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</si>
  <si>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</si>
  <si>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</si>
  <si>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</si>
  <si>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</si>
  <si>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</si>
  <si>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</si>
  <si>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</si>
  <si>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</si>
  <si>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</si>
  <si>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</si>
  <si>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</si>
  <si>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</si>
  <si>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</si>
  <si>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</si>
  <si>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</si>
  <si>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</si>
  <si>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</si>
  <si>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</si>
  <si>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</si>
  <si>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</si>
  <si>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</si>
  <si>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</si>
  <si>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</si>
  <si>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</si>
  <si>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</si>
  <si>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</si>
  <si>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</si>
  <si>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</si>
  <si>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</si>
  <si>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</si>
  <si>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</si>
  <si>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</si>
  <si>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</si>
  <si>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</si>
  <si>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</si>
  <si>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</si>
  <si>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</si>
  <si>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</si>
  <si>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</si>
  <si>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</si>
  <si>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</si>
  <si>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</si>
  <si>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</si>
  <si>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</si>
  <si>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</si>
  <si>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</si>
  <si>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</si>
  <si>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</si>
  <si>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</si>
  <si>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</si>
  <si>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</si>
  <si>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</si>
  <si>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</si>
  <si>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</si>
  <si>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</si>
  <si>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</si>
  <si>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</si>
  <si>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</si>
  <si>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</si>
  <si>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</si>
  <si>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</si>
  <si>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</si>
  <si>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</si>
  <si>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</si>
  <si>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</si>
  <si>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</si>
  <si>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</si>
  <si>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</si>
  <si>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</si>
  <si>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</si>
  <si>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</si>
  <si>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</si>
  <si>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</si>
  <si>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</si>
  <si>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</si>
  <si>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</si>
  <si>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</si>
  <si>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</si>
  <si>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</si>
  <si>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</si>
  <si>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</si>
  <si>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</si>
  <si>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</si>
  <si>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</si>
  <si>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</si>
  <si>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</si>
  <si>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</si>
  <si>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</si>
  <si>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</si>
  <si>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</si>
  <si>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</si>
  <si>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</si>
  <si>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</si>
  <si>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</si>
  <si>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</si>
  <si>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</si>
  <si>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</si>
  <si>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</si>
  <si>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</si>
  <si>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</si>
  <si>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</si>
  <si>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</si>
  <si>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</si>
  <si>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</si>
  <si>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</si>
  <si>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</si>
  <si>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</si>
  <si>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</si>
  <si>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</si>
  <si>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</si>
  <si>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</si>
  <si>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</si>
  <si>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</si>
  <si>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</si>
  <si>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</si>
  <si>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</si>
  <si>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</si>
  <si>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</si>
  <si>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</si>
  <si>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</si>
  <si>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</si>
  <si>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</si>
  <si>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</si>
  <si>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</si>
  <si>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</si>
  <si>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</si>
  <si>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</si>
  <si>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</si>
  <si>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</si>
  <si>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</si>
  <si>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</si>
  <si>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</si>
  <si>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</si>
  <si>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</si>
  <si>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</si>
  <si>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</si>
  <si>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</si>
  <si>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</si>
  <si>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</si>
  <si>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</si>
  <si>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</si>
  <si>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</si>
  <si>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</si>
  <si>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</si>
  <si>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</si>
  <si>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</si>
  <si>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</si>
  <si>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</si>
  <si>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</si>
  <si>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</si>
  <si>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</si>
  <si>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</si>
  <si>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</si>
  <si>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</si>
  <si>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</si>
  <si>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</si>
  <si>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</si>
  <si>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</si>
  <si>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</si>
  <si>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</si>
  <si>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</si>
  <si>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</si>
  <si>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</si>
  <si>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</si>
  <si>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</si>
  <si>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</si>
  <si>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</si>
  <si>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</si>
  <si>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</si>
  <si>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</si>
  <si>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</si>
  <si>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</si>
  <si>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</si>
  <si>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</si>
  <si>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</si>
  <si>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</si>
  <si>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</si>
  <si>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</si>
  <si>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</si>
  <si>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</si>
  <si>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</si>
  <si>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</si>
  <si>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</si>
  <si>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</si>
  <si>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</si>
  <si>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</si>
  <si>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</si>
  <si>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</si>
  <si>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</si>
  <si>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</si>
  <si>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</si>
  <si>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</si>
  <si>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</si>
  <si>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</si>
  <si>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</si>
  <si>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</si>
  <si>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</si>
  <si>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</si>
  <si>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</si>
  <si>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</si>
  <si>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</si>
  <si>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</si>
  <si>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</si>
  <si>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</si>
  <si>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</si>
  <si>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</si>
  <si>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</si>
  <si>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</si>
  <si>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</si>
  <si>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</si>
  <si>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</si>
  <si>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</si>
  <si>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</si>
  <si>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</si>
  <si>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</si>
  <si>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</si>
  <si>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</si>
  <si>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</si>
  <si>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</si>
  <si>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</si>
  <si>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</si>
  <si>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</si>
  <si>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</si>
  <si>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</si>
  <si>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</si>
  <si>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</si>
  <si>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</si>
  <si>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</si>
  <si>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</si>
  <si>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</si>
  <si>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</si>
  <si>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</si>
  <si>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</si>
  <si>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</si>
  <si>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</si>
  <si>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</si>
  <si>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</si>
  <si>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</si>
  <si>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</si>
  <si>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</si>
  <si>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</si>
  <si>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</si>
  <si>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</si>
  <si>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</si>
  <si>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</si>
  <si>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</si>
  <si>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</si>
  <si>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</si>
  <si>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</si>
  <si>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</si>
  <si>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</si>
  <si>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</si>
  <si>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</si>
  <si>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</si>
  <si>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</si>
  <si>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</si>
  <si>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</si>
  <si>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</si>
  <si>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</si>
  <si>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</si>
  <si>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</si>
  <si>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</si>
  <si>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</si>
  <si>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</si>
  <si>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</si>
  <si>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</si>
  <si>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</si>
  <si>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</si>
  <si>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</si>
  <si>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</si>
  <si>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</si>
  <si>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</si>
  <si>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</si>
  <si>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</si>
  <si>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</si>
  <si>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</si>
  <si>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</si>
  <si>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</si>
  <si>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</si>
  <si>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</si>
  <si>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</si>
  <si>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</si>
  <si>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</si>
  <si>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</si>
  <si>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</si>
  <si>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</si>
  <si>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</si>
  <si>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</si>
  <si>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</si>
  <si>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</si>
  <si>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</si>
  <si>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</si>
  <si>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</si>
  <si>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</si>
  <si>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</si>
  <si>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</si>
  <si>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</si>
  <si>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</si>
  <si>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</si>
  <si>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</si>
  <si>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</si>
  <si>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</si>
  <si>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</si>
  <si>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</si>
  <si>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</si>
  <si>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</si>
  <si>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</si>
  <si>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</si>
  <si>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</si>
  <si>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</si>
  <si>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</si>
  <si>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</si>
  <si>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</si>
  <si>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</si>
  <si>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</si>
  <si>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</si>
  <si>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</si>
  <si>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</si>
  <si>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</si>
  <si>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</si>
  <si>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</si>
  <si>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</si>
  <si>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</si>
  <si>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</si>
  <si>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</si>
  <si>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</si>
  <si>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</si>
  <si>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</si>
  <si>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</si>
  <si>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</si>
  <si>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</si>
  <si>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</si>
  <si>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</si>
  <si>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</si>
  <si>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</si>
  <si>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</si>
  <si>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</si>
  <si>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</si>
  <si>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</si>
  <si>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</si>
  <si>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</si>
  <si>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</si>
  <si>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</si>
  <si>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</si>
  <si>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</si>
  <si>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</si>
  <si>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</si>
  <si>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</si>
  <si>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</si>
  <si>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</si>
  <si>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</si>
  <si>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</si>
  <si>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</si>
  <si>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</si>
  <si>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</si>
  <si>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</si>
  <si>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</si>
  <si>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</si>
  <si>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</si>
  <si>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</si>
  <si>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</si>
  <si>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</si>
  <si>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</si>
  <si>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</si>
  <si>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</si>
  <si>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</si>
  <si>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</si>
  <si>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</si>
  <si>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</si>
  <si>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</si>
  <si>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</si>
  <si>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</si>
  <si>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</si>
  <si>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</si>
  <si>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</si>
  <si>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</si>
  <si>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</si>
  <si>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</si>
  <si>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</si>
  <si>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</si>
  <si>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</si>
  <si>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</si>
  <si>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</si>
  <si>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</si>
  <si>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</si>
  <si>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</si>
  <si>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</si>
  <si>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</si>
  <si>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</si>
  <si>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</si>
  <si>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</si>
  <si>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</si>
  <si>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</si>
  <si>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</si>
  <si>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</si>
  <si>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</si>
  <si>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</si>
  <si>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</si>
  <si>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</si>
  <si>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</si>
  <si>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</si>
  <si>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</si>
  <si>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</si>
  <si>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</si>
  <si>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</si>
  <si>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</si>
  <si>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</si>
  <si>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</si>
  <si>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</si>
  <si>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</si>
  <si>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</si>
  <si>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</si>
  <si>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</si>
  <si>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</si>
  <si>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</si>
  <si>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</si>
  <si>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</si>
  <si>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</si>
  <si>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</si>
  <si>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</si>
  <si>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</si>
  <si>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</si>
  <si>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</si>
  <si>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</si>
  <si>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</si>
  <si>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</si>
  <si>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</si>
  <si>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</si>
  <si>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</si>
  <si>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</si>
  <si>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</si>
  <si>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</si>
  <si>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</si>
  <si>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</si>
  <si>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</si>
  <si>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</si>
  <si>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</si>
  <si>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</si>
  <si>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</si>
  <si>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</si>
  <si>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</si>
  <si>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</si>
  <si>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</si>
  <si>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</si>
  <si>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</si>
  <si>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</si>
  <si>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</si>
  <si>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</si>
  <si>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</si>
  <si>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</si>
  <si>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</si>
  <si>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</si>
  <si>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</si>
  <si>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</si>
  <si>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</si>
  <si>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</si>
  <si>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</si>
  <si>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</si>
  <si>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</si>
  <si>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</si>
  <si>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</si>
  <si>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</si>
  <si>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</si>
  <si>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</si>
  <si>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</si>
  <si>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</si>
  <si>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</si>
  <si>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</si>
  <si>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</si>
  <si>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</si>
  <si>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</si>
  <si>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</si>
  <si>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</si>
  <si>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</si>
  <si>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</si>
  <si>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</si>
  <si>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</si>
  <si>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</si>
  <si>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</si>
  <si>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</si>
  <si>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</si>
  <si>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</si>
  <si>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</si>
  <si>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</si>
  <si>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</si>
  <si>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</si>
  <si>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</si>
  <si>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</si>
  <si>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</si>
  <si>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</si>
  <si>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</si>
  <si>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</si>
  <si>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</si>
  <si>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</si>
  <si>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</si>
  <si>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</si>
  <si>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</si>
  <si>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</si>
  <si>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</si>
  <si>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</si>
  <si>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</si>
  <si>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</si>
  <si>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</si>
  <si>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</si>
  <si>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</si>
  <si>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</si>
  <si>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</si>
  <si>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</si>
  <si>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</si>
  <si>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</si>
  <si>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</si>
  <si>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</si>
  <si>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</si>
  <si>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</si>
  <si>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</si>
  <si>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</si>
  <si>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</si>
  <si>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</si>
  <si>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</si>
  <si>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</si>
  <si>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</si>
  <si>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</si>
  <si>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</si>
  <si>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</si>
  <si>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</si>
  <si>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</si>
  <si>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</si>
  <si>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</si>
  <si>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</si>
  <si>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</si>
  <si>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</si>
  <si>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</si>
  <si>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</si>
  <si>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</si>
  <si>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</si>
  <si>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</si>
  <si>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</si>
  <si>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</si>
  <si>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</si>
  <si>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</si>
  <si>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</si>
  <si>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</si>
  <si>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</si>
  <si>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</si>
  <si>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</si>
  <si>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</si>
  <si>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</si>
  <si>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</si>
  <si>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</si>
  <si>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</si>
  <si>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</si>
  <si>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</si>
  <si>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</si>
  <si>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</si>
  <si>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</si>
  <si>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</si>
  <si>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</si>
  <si>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</si>
  <si>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</si>
  <si>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</si>
  <si>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</si>
  <si>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</si>
  <si>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</si>
  <si>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</si>
  <si>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</si>
  <si>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</si>
  <si>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</si>
  <si>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</si>
  <si>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</si>
  <si>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</si>
  <si>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</si>
  <si>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</si>
  <si>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</si>
  <si>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</si>
  <si>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</si>
  <si>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</si>
  <si>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</si>
  <si>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</si>
  <si>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</si>
  <si>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</si>
  <si>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</si>
  <si>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</si>
  <si>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</si>
  <si>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</si>
  <si>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</si>
  <si>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</si>
  <si>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</si>
  <si>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</si>
  <si>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</si>
  <si>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</si>
  <si>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</si>
  <si>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</si>
  <si>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</si>
  <si>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</si>
  <si>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</si>
  <si>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</si>
  <si>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</si>
  <si>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</si>
  <si>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</si>
  <si>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</si>
  <si>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</si>
  <si>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</si>
  <si>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</si>
  <si>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</si>
  <si>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</si>
  <si>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</si>
  <si>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</si>
  <si>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</si>
  <si>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</si>
  <si>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</si>
  <si>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</si>
  <si>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</si>
  <si>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</si>
  <si>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</si>
  <si>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</si>
  <si>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</si>
  <si>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</si>
  <si>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</si>
  <si>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</si>
  <si>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</si>
  <si>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</si>
  <si>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</si>
  <si>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</si>
  <si>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</si>
  <si>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</si>
  <si>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</si>
  <si>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</si>
  <si>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</si>
  <si>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</si>
  <si>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</si>
  <si>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</si>
  <si>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</si>
  <si>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</si>
  <si>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</si>
  <si>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</si>
  <si>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</si>
  <si>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</si>
  <si>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</si>
  <si>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</si>
  <si>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</si>
  <si>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</si>
  <si>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</si>
  <si>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</si>
  <si>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</si>
  <si>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</si>
  <si>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</si>
  <si>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</si>
  <si>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</si>
  <si>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</si>
  <si>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</si>
  <si>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</si>
  <si>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</si>
  <si>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</si>
  <si>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</si>
  <si>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</si>
  <si>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</si>
  <si>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</si>
  <si>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</si>
  <si>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</si>
  <si>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</si>
  <si>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</si>
  <si>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</si>
  <si>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</si>
  <si>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</si>
  <si>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</si>
  <si>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</si>
  <si>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</si>
  <si>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</si>
  <si>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</si>
  <si>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</si>
  <si>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</si>
  <si>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</si>
  <si>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</si>
  <si>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</si>
  <si>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</si>
  <si>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</si>
  <si>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</si>
  <si>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</si>
  <si>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</si>
  <si>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</si>
  <si>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</si>
  <si>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</si>
  <si>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</si>
  <si>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</si>
  <si>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</si>
  <si>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</si>
  <si>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</si>
  <si>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</si>
  <si>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</si>
  <si>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</si>
  <si>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</si>
  <si>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</si>
  <si>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</si>
  <si>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</si>
  <si>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</si>
  <si>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</si>
  <si>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</si>
  <si>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</si>
  <si>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</si>
  <si>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</si>
  <si>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</si>
  <si>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</si>
  <si>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</si>
  <si>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</si>
  <si>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</si>
  <si>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</si>
  <si>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</si>
  <si>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</si>
  <si>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</si>
  <si>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</si>
  <si>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</si>
  <si>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</si>
  <si>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</si>
  <si>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</si>
  <si>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</si>
  <si>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</si>
  <si>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</si>
  <si>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</si>
  <si>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</si>
  <si>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</si>
  <si>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</si>
  <si>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</si>
  <si>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</si>
  <si>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</si>
  <si>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</si>
  <si>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</si>
  <si>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</si>
  <si>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</si>
  <si>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</si>
  <si>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</si>
  <si>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</si>
  <si>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</si>
  <si>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</si>
  <si>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</si>
  <si>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</si>
  <si>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</si>
  <si>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</si>
  <si>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</si>
  <si>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</si>
  <si>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</si>
  <si>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</si>
  <si>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</si>
  <si>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</si>
  <si>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</si>
  <si>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</si>
  <si>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</si>
  <si>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</si>
  <si>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</si>
  <si>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</si>
  <si>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</si>
  <si>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</si>
  <si>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</si>
  <si>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</si>
  <si>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</si>
  <si>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</si>
  <si>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</si>
  <si>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</si>
  <si>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</si>
  <si>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</si>
  <si>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</si>
  <si>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</si>
  <si>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</si>
  <si>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</si>
  <si>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</si>
  <si>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</si>
  <si>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</si>
  <si>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</si>
  <si>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</si>
  <si>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</si>
  <si>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</si>
  <si>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</si>
  <si>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</si>
  <si>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</si>
  <si>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</si>
  <si>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</si>
  <si>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</si>
  <si>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</si>
  <si>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</si>
  <si>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</si>
  <si>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</si>
  <si>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</si>
  <si>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</si>
  <si>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</si>
  <si>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</si>
  <si>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</si>
  <si>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</si>
  <si>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</si>
  <si>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</si>
  <si>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</si>
  <si>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</si>
  <si>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</si>
  <si>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</si>
  <si>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</si>
  <si>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</si>
  <si>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</si>
  <si>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</si>
  <si>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</si>
  <si>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</si>
  <si>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</si>
  <si>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</si>
  <si>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</si>
  <si>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</si>
  <si>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</si>
  <si>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</si>
  <si>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</si>
  <si>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</si>
  <si>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</si>
  <si>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</si>
  <si>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</si>
  <si>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</si>
  <si>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</si>
  <si>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</si>
  <si>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</si>
  <si>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</si>
  <si>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</si>
  <si>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</si>
  <si>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</si>
  <si>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</si>
  <si>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</si>
  <si>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</si>
  <si>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</si>
  <si>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</si>
  <si>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</si>
  <si>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</si>
  <si>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</si>
  <si>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</si>
  <si>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</si>
  <si>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</si>
  <si>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</si>
  <si>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</si>
  <si>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</si>
  <si>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</si>
  <si>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</si>
  <si>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</si>
  <si>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</si>
  <si>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</si>
  <si>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</si>
  <si>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</si>
  <si>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</si>
  <si>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</si>
  <si>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</si>
  <si>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</si>
  <si>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</si>
  <si>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</si>
  <si>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</si>
  <si>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</si>
  <si>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</si>
  <si>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</si>
  <si>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</si>
  <si>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</si>
  <si>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</si>
  <si>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</si>
  <si>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</si>
  <si>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</si>
  <si>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</si>
  <si>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</si>
  <si>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</si>
  <si>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</si>
  <si>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</si>
  <si>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</si>
  <si>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</si>
  <si>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</si>
  <si>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</si>
  <si>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</si>
  <si>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</si>
  <si>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</si>
  <si>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</si>
  <si>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</si>
  <si>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</si>
  <si>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</si>
  <si>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</si>
  <si>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</si>
  <si>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</si>
  <si>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</si>
  <si>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</si>
  <si>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</si>
  <si>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</si>
  <si>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</si>
  <si>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</si>
  <si>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</si>
  <si>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</si>
  <si>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</si>
  <si>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</si>
  <si>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</si>
  <si>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</si>
  <si>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</si>
  <si>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</si>
  <si>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</si>
  <si>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</si>
  <si>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</si>
  <si>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</si>
  <si>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</si>
  <si>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</si>
  <si>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</si>
  <si>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</si>
  <si>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</si>
  <si>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</si>
  <si>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</si>
  <si>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</si>
  <si>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</si>
  <si>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</si>
  <si>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</si>
  <si>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</si>
  <si>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</si>
  <si>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</si>
  <si>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</si>
  <si>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</si>
  <si>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</si>
  <si>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</si>
  <si>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</si>
  <si>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</si>
  <si>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</si>
  <si>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</si>
  <si>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</si>
  <si>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</si>
  <si>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</si>
  <si>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</si>
  <si>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</si>
  <si>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</si>
  <si>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</si>
  <si>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</si>
  <si>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</si>
  <si>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</si>
  <si>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</si>
  <si>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</si>
  <si>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</si>
  <si>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</si>
  <si>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</si>
  <si>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</si>
  <si>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</si>
  <si>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</si>
  <si>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</si>
  <si>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</si>
  <si>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</si>
  <si>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</si>
  <si>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</si>
  <si>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</si>
  <si>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</si>
  <si>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</si>
  <si>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</si>
  <si>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</si>
  <si>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</si>
  <si>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</si>
  <si>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</si>
  <si>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</si>
  <si>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</si>
  <si>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</si>
  <si>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</si>
  <si>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</si>
  <si>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</si>
  <si>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</si>
  <si>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</si>
  <si>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</si>
  <si>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</si>
  <si>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</si>
  <si>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</si>
  <si>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</si>
  <si>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</si>
  <si>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</si>
  <si>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</si>
  <si>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</si>
  <si>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</si>
  <si>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</si>
  <si>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</si>
  <si>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</si>
  <si>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</si>
  <si>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</si>
  <si>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</si>
  <si>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</si>
  <si>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</si>
  <si>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</si>
  <si>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</si>
  <si>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</si>
  <si>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</si>
  <si>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</si>
  <si>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</si>
  <si>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</si>
  <si>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</si>
  <si>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</si>
  <si>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</si>
  <si>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</si>
  <si>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</si>
  <si>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</si>
  <si>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</si>
  <si>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</si>
  <si>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</si>
  <si>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</si>
  <si>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</si>
  <si>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</si>
  <si>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</si>
  <si>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</si>
  <si>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</si>
  <si>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</si>
  <si>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</si>
  <si>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</si>
  <si>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</si>
  <si>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</si>
  <si>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</si>
  <si>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</si>
  <si>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</si>
  <si>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</si>
  <si>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</si>
  <si>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</si>
  <si>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</si>
  <si>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</si>
  <si>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</si>
  <si>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</si>
  <si>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</si>
  <si>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</si>
  <si>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</si>
  <si>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</si>
  <si>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</si>
  <si>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</si>
  <si>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</si>
  <si>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</si>
  <si>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</si>
  <si>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</si>
  <si>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</si>
  <si>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</si>
  <si>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</si>
  <si>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</si>
  <si>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</si>
  <si>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</si>
  <si>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</si>
  <si>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</si>
  <si>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</si>
  <si>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</si>
  <si>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</si>
  <si>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</si>
  <si>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</si>
  <si>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</si>
  <si>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</si>
  <si>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</si>
  <si>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</si>
  <si>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</si>
  <si>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</si>
  <si>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</si>
  <si>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</si>
  <si>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</si>
  <si>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</si>
  <si>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</si>
  <si>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</si>
  <si>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</si>
  <si>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</si>
  <si>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</si>
  <si>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</si>
  <si>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</si>
  <si>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</si>
  <si>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</si>
  <si>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</si>
  <si>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</si>
  <si>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</si>
  <si>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</si>
  <si>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</si>
  <si>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</si>
  <si>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</si>
  <si>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</si>
  <si>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</si>
  <si>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</si>
  <si>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</si>
  <si>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</si>
  <si>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</si>
  <si>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</si>
  <si>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</si>
  <si>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</si>
  <si>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</si>
  <si>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</si>
  <si>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</si>
  <si>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</si>
  <si>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</si>
  <si>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</si>
  <si>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</si>
  <si>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</si>
  <si>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</si>
  <si>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</si>
  <si>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</si>
  <si>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</si>
  <si>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</si>
  <si>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</si>
  <si>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</si>
  <si>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</si>
  <si>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</si>
  <si>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</si>
  <si>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</si>
  <si>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</si>
  <si>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</si>
  <si>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</si>
  <si>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</si>
  <si>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</si>
  <si>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</si>
  <si>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</si>
  <si>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</si>
  <si>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</si>
  <si>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</si>
  <si>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</si>
  <si>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</si>
  <si>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</si>
  <si>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</si>
  <si>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</si>
  <si>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</si>
  <si>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</si>
  <si>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</si>
  <si>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</si>
  <si>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</si>
  <si>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</si>
  <si>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</si>
  <si>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</si>
  <si>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</si>
  <si>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</si>
  <si>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</si>
  <si>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</si>
  <si>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</si>
  <si>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</si>
  <si>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</si>
  <si>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</si>
  <si>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</si>
  <si>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</si>
  <si>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</si>
  <si>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</si>
  <si>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</si>
  <si>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</si>
  <si>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</si>
  <si>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</si>
  <si>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</si>
  <si>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</si>
  <si>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</si>
  <si>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</si>
  <si>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</si>
  <si>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</si>
  <si>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</si>
  <si>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</si>
  <si>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</si>
  <si>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</si>
  <si>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</si>
  <si>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</si>
  <si>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</si>
  <si>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</si>
  <si>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</si>
  <si>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</si>
  <si>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</si>
  <si>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</si>
  <si>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</si>
  <si>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</si>
  <si>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</si>
  <si>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</si>
  <si>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</si>
  <si>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</si>
  <si>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</si>
  <si>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</si>
  <si>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</si>
  <si>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</si>
  <si>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</si>
  <si>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</si>
  <si>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</si>
  <si>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</si>
  <si>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</si>
  <si>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</si>
  <si>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</si>
  <si>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</si>
  <si>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</si>
  <si>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</si>
  <si>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</si>
  <si>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</si>
  <si>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</si>
  <si>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</si>
  <si>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</si>
  <si>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</si>
  <si>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</si>
  <si>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</si>
  <si>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</si>
  <si>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</si>
  <si>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</si>
  <si>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</si>
  <si>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</si>
  <si>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</si>
  <si>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</si>
  <si>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</si>
  <si>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</si>
  <si>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</si>
  <si>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</si>
  <si>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</si>
  <si>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</si>
  <si>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</si>
  <si>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</si>
  <si>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</si>
  <si>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</si>
  <si>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</si>
  <si>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</si>
  <si>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</si>
  <si>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</si>
  <si>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</si>
  <si>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</si>
  <si>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</si>
  <si>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</si>
  <si>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</si>
  <si>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</si>
  <si>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</si>
  <si>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</si>
  <si>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</si>
  <si>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</si>
  <si>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</si>
  <si>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</si>
  <si>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</si>
  <si>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</si>
  <si>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</si>
  <si>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</si>
  <si>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</si>
  <si>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</si>
  <si>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</si>
  <si>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</si>
  <si>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</si>
  <si>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</si>
  <si>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</si>
  <si>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</si>
  <si>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</si>
  <si>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</si>
  <si>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</si>
  <si>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</si>
  <si>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</si>
  <si>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</si>
  <si>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</si>
  <si>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</si>
  <si>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</si>
  <si>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</si>
  <si>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</si>
  <si>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</si>
  <si>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</si>
  <si>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</si>
  <si>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</si>
  <si>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</si>
  <si>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</si>
  <si>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</si>
  <si>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</si>
  <si>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</si>
  <si>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</si>
  <si>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</si>
  <si>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</si>
  <si>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</si>
  <si>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</si>
  <si>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</si>
  <si>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</si>
  <si>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</si>
  <si>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</si>
  <si>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</si>
  <si>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</si>
  <si>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</si>
  <si>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</si>
  <si>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</si>
  <si>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</si>
  <si>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</si>
  <si>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</si>
  <si>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</si>
  <si>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</si>
  <si>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</si>
  <si>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</si>
  <si>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</si>
  <si>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</si>
  <si>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</si>
  <si>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</si>
  <si>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</si>
  <si>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</si>
  <si>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</si>
  <si>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</si>
  <si>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</si>
  <si>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</si>
  <si>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</si>
  <si>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</si>
  <si>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</si>
  <si>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</si>
  <si>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</si>
  <si>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</si>
  <si>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</si>
  <si>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</si>
  <si>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</si>
  <si>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</si>
  <si>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</si>
  <si>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</si>
  <si>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</si>
  <si>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</si>
  <si>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</si>
  <si>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</si>
  <si>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</si>
  <si>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</si>
  <si>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</si>
  <si>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</si>
  <si>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</si>
  <si>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</si>
  <si>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</si>
  <si>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</si>
  <si>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</si>
  <si>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</si>
  <si>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</si>
  <si>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</si>
  <si>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</si>
  <si>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</si>
  <si>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</si>
  <si>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</si>
  <si>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</si>
  <si>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</si>
  <si>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</si>
  <si>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</si>
  <si>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</si>
  <si>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</si>
  <si>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</si>
  <si>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</si>
  <si>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</si>
  <si>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</si>
  <si>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</si>
  <si>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</si>
  <si>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</si>
  <si>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</si>
  <si>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</si>
  <si>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</si>
  <si>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</si>
  <si>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</si>
  <si>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</si>
  <si>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</si>
  <si>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</si>
  <si>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</si>
  <si>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</si>
  <si>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</si>
  <si>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</si>
  <si>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</si>
  <si>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</si>
  <si>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</si>
  <si>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</si>
  <si>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</si>
  <si>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</si>
  <si>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</si>
  <si>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</si>
  <si>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</si>
  <si>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</si>
  <si>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</si>
  <si>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</si>
  <si>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</si>
  <si>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</si>
  <si>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</si>
  <si>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</si>
  <si>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</si>
  <si>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</si>
  <si>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</si>
  <si>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</si>
  <si>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</si>
  <si>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</si>
  <si>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</si>
  <si>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</si>
  <si>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</si>
  <si>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</si>
  <si>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</si>
  <si>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</si>
  <si>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</si>
  <si>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</si>
  <si>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</si>
  <si>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</si>
  <si>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</si>
  <si>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</si>
  <si>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</si>
  <si>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</si>
  <si>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</si>
  <si>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</si>
  <si>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</si>
  <si>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</si>
  <si>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</si>
  <si>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</si>
  <si>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</si>
  <si>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</si>
  <si>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</si>
  <si>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</si>
  <si>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</si>
  <si>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</si>
  <si>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</si>
  <si>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</si>
  <si>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</si>
  <si>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</si>
  <si>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</si>
  <si>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</si>
  <si>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</si>
  <si>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</si>
  <si>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</si>
  <si>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</si>
  <si>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</si>
  <si>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</si>
  <si>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</si>
  <si>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</si>
  <si>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</si>
  <si>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</si>
  <si>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</si>
  <si>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</si>
  <si>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</si>
  <si>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</si>
  <si>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</si>
  <si>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</si>
  <si>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</si>
  <si>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</si>
  <si>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</si>
  <si>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</si>
  <si>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</si>
  <si>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</si>
  <si>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</si>
  <si>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</si>
  <si>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</si>
  <si>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</si>
  <si>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</si>
  <si>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</si>
  <si>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</si>
  <si>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</si>
  <si>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</si>
  <si>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</si>
  <si>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</si>
  <si>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</si>
  <si>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</si>
  <si>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</si>
  <si>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</si>
  <si>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</si>
  <si>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</si>
  <si>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</si>
  <si>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</si>
  <si>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</si>
  <si>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</si>
  <si>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</si>
  <si>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</si>
  <si>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</si>
  <si>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</si>
  <si>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</si>
  <si>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</si>
  <si>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</si>
  <si>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</si>
  <si>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</si>
  <si>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</si>
  <si>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</si>
  <si>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</si>
  <si>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</si>
  <si>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</si>
  <si>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</si>
  <si>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</si>
  <si>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</si>
  <si>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</si>
  <si>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</si>
  <si>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</si>
  <si>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</si>
  <si>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</si>
  <si>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</si>
  <si>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</si>
  <si>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</si>
  <si>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</si>
  <si>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</si>
  <si>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</si>
  <si>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</si>
  <si>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</si>
  <si>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</si>
  <si>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</si>
  <si>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</si>
  <si>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</si>
  <si>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</si>
  <si>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</si>
  <si>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</si>
  <si>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</si>
  <si>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</si>
  <si>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</si>
  <si>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</si>
  <si>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</si>
  <si>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</si>
  <si>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</si>
  <si>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</si>
  <si>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</si>
  <si>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</si>
  <si>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</si>
  <si>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</si>
  <si>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</si>
  <si>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</si>
  <si>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</si>
  <si>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</si>
  <si>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</si>
  <si>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</si>
  <si>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</si>
  <si>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</si>
  <si>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</si>
  <si>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</si>
  <si>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</si>
  <si>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</si>
  <si>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</si>
  <si>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</si>
  <si>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</si>
  <si>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</si>
  <si>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</si>
  <si>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</si>
  <si>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</si>
  <si>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</si>
  <si>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</si>
  <si>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</si>
  <si>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</si>
  <si>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</si>
  <si>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</si>
  <si>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</si>
  <si>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</si>
  <si>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</si>
  <si>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</si>
  <si>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</si>
  <si>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</si>
  <si>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</si>
  <si>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</si>
  <si>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</si>
  <si>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</si>
  <si>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</si>
  <si>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</si>
  <si>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</si>
  <si>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</si>
  <si>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</si>
  <si>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</si>
  <si>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</si>
  <si>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</si>
  <si>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</si>
  <si>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</si>
  <si>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</si>
  <si>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</si>
  <si>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</si>
  <si>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</si>
  <si>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</si>
  <si>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</si>
  <si>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</si>
  <si>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</si>
  <si>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</si>
  <si>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</si>
  <si>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</si>
  <si>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</si>
  <si>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</si>
  <si>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</si>
  <si>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</si>
  <si>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</si>
  <si>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</si>
  <si>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</si>
  <si>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</si>
  <si>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</si>
  <si>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</si>
  <si>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</si>
  <si>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</si>
  <si>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</si>
  <si>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</si>
  <si>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</si>
  <si>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</si>
  <si>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</si>
  <si>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</si>
  <si>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</si>
  <si>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</si>
  <si>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</si>
  <si>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</si>
  <si>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</si>
  <si>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</si>
  <si>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</si>
  <si>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</si>
  <si>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</si>
  <si>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</si>
  <si>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</si>
  <si>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</si>
  <si>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</si>
  <si>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</si>
  <si>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</si>
  <si>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</si>
  <si>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</si>
  <si>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</si>
  <si>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</si>
  <si>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</si>
  <si>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</si>
  <si>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</si>
  <si>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</si>
  <si>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</si>
  <si>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</si>
  <si>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</si>
  <si>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</si>
  <si>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</si>
  <si>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</si>
  <si>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</si>
  <si>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</si>
  <si>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</si>
  <si>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</si>
  <si>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</si>
  <si>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</si>
  <si>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</si>
  <si>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</si>
  <si>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</si>
  <si>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</si>
  <si>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</si>
  <si>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</si>
  <si>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</si>
  <si>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</si>
  <si>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</si>
  <si>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</si>
  <si>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</si>
  <si>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</si>
  <si>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</si>
  <si>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</si>
  <si>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</si>
  <si>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</si>
  <si>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</si>
  <si>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</si>
  <si>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</si>
  <si>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</si>
  <si>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</si>
  <si>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</si>
  <si>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</si>
  <si>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</si>
  <si>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</si>
  <si>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</si>
  <si>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</si>
  <si>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</si>
  <si>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</si>
  <si>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</si>
  <si>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</si>
  <si>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</si>
  <si>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</si>
  <si>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</si>
  <si>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</si>
  <si>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</si>
  <si>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</si>
  <si>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</si>
  <si>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</si>
  <si>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</si>
  <si>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</si>
  <si>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</si>
  <si>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</si>
  <si>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</si>
  <si>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</si>
  <si>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</si>
  <si>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</si>
  <si>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</si>
  <si>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</si>
  <si>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</si>
  <si>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</si>
  <si>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</si>
  <si>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</si>
  <si>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</si>
  <si>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</si>
  <si>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</si>
  <si>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</si>
  <si>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</si>
  <si>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</si>
  <si>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</si>
  <si>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</si>
  <si>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</si>
  <si>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</si>
  <si>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</si>
  <si>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</si>
  <si>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</si>
  <si>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</si>
  <si>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</si>
  <si>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</si>
  <si>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</si>
  <si>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</si>
  <si>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</si>
  <si>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</si>
  <si>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</si>
  <si>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</si>
  <si>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</si>
  <si>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</si>
  <si>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</si>
  <si>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</si>
  <si>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</si>
  <si>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</si>
  <si>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</si>
  <si>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</si>
  <si>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</si>
  <si>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</si>
  <si>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</si>
  <si>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</si>
  <si>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</si>
  <si>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</si>
  <si>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</si>
  <si>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</si>
  <si>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</si>
  <si>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</si>
  <si>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</si>
  <si>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</si>
  <si>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</si>
  <si>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</si>
  <si>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</si>
  <si>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</si>
  <si>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</si>
  <si>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</si>
  <si>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</si>
  <si>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</si>
  <si>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</si>
  <si>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</si>
  <si>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</si>
  <si>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</si>
  <si>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</si>
  <si>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</si>
  <si>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</si>
  <si>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</si>
  <si>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</si>
  <si>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</si>
  <si>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</si>
  <si>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</si>
  <si>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</si>
  <si>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</si>
  <si>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</si>
  <si>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</si>
  <si>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</si>
  <si>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</si>
  <si>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</si>
  <si>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</si>
  <si>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</si>
  <si>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</si>
  <si>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</si>
  <si>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</si>
  <si>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</si>
  <si>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</si>
  <si>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</si>
  <si>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</si>
  <si>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</si>
  <si>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</si>
  <si>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</si>
  <si>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</si>
  <si>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</si>
  <si>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</si>
  <si>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</si>
  <si>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</si>
  <si>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</si>
  <si>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</si>
  <si>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</si>
  <si>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</si>
  <si>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</si>
  <si>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</si>
  <si>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</si>
  <si>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</si>
  <si>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</si>
  <si>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</si>
  <si>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</si>
  <si>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</si>
  <si>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</si>
  <si>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</si>
  <si>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</si>
  <si>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</si>
  <si>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</si>
  <si>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</si>
  <si>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</si>
  <si>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</si>
  <si>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</si>
  <si>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</si>
  <si>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</si>
  <si>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</si>
  <si>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</si>
  <si>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</si>
  <si>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</si>
  <si>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</si>
  <si>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</si>
  <si>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</si>
  <si>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</si>
  <si>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</si>
  <si>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</si>
  <si>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</si>
  <si>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</si>
  <si>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</si>
  <si>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</si>
  <si>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</si>
  <si>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</si>
  <si>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</si>
  <si>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</si>
  <si>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</si>
  <si>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</si>
  <si>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</si>
  <si>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</si>
  <si>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</si>
  <si>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</si>
  <si>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</si>
  <si>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</si>
  <si>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</si>
  <si>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</si>
  <si>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</si>
  <si>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</si>
  <si>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</si>
  <si>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</si>
  <si>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</si>
  <si>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</si>
  <si>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</si>
  <si>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</si>
  <si>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</si>
  <si>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</si>
  <si>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</si>
  <si>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</si>
  <si>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</si>
  <si>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</si>
  <si>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</si>
  <si>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</si>
  <si>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</si>
  <si>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</si>
  <si>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</si>
  <si>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</si>
  <si>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</si>
  <si>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</si>
  <si>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</si>
  <si>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</si>
  <si>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</si>
  <si>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</si>
  <si>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</si>
  <si>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</si>
  <si>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</si>
  <si>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</si>
  <si>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</si>
  <si>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</si>
  <si>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</si>
  <si>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</si>
  <si>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</si>
  <si>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</si>
  <si>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</si>
  <si>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</si>
  <si>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</si>
  <si>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</si>
  <si>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</si>
  <si>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</si>
  <si>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</si>
  <si>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</si>
  <si>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</si>
  <si>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</si>
  <si>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</si>
  <si>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</si>
  <si>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</si>
  <si>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</si>
  <si>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</si>
  <si>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</si>
  <si>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</si>
  <si>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</si>
  <si>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</si>
  <si>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</si>
  <si>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</si>
  <si>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</si>
  <si>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</si>
  <si>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</si>
  <si>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</si>
  <si>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</si>
  <si>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</si>
  <si>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</si>
  <si>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</si>
  <si>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</si>
  <si>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</si>
  <si>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</si>
  <si>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</si>
  <si>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</si>
  <si>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</si>
  <si>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</si>
  <si>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</si>
  <si>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</si>
  <si>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</si>
  <si>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</si>
  <si>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</si>
  <si>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</si>
  <si>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</si>
  <si>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</si>
  <si>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</si>
  <si>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</si>
  <si>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</si>
  <si>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</si>
  <si>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</si>
  <si>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</si>
  <si>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</si>
  <si>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</si>
  <si>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</si>
  <si>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</si>
  <si>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</si>
  <si>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</si>
  <si>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</si>
  <si>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</si>
  <si>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</si>
  <si>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</si>
  <si>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</si>
  <si>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</si>
  <si>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</si>
  <si>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</si>
  <si>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</si>
  <si>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</si>
  <si>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</si>
  <si>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</si>
  <si>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</si>
  <si>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</si>
  <si>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</si>
  <si>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</si>
  <si>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</si>
  <si>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</si>
  <si>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</si>
  <si>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</si>
  <si>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</si>
  <si>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</si>
  <si>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</si>
  <si>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</si>
  <si>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</si>
  <si>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Tax Period April 2025</t>
  </si>
  <si>
    <t>M/S CBRE Corporate Outsourcing (PVT) Limited</t>
  </si>
  <si>
    <t>GSK HELEON INVOICE for WCPU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</si>
  <si>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</si>
  <si>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</si>
  <si>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</si>
  <si>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</si>
  <si>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</si>
  <si>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</si>
  <si>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</si>
  <si>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</si>
  <si>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</si>
  <si>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</si>
  <si>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</si>
  <si>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</si>
  <si>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</si>
  <si>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</si>
  <si>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</si>
  <si>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</si>
  <si>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</si>
  <si>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</si>
  <si>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</si>
  <si>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</si>
  <si>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</si>
  <si>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</si>
  <si>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</si>
  <si>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</si>
  <si>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</si>
  <si>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</si>
  <si>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</si>
  <si>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 (in his profit)</t>
  </si>
  <si>
    <t>IK CHQ in Deutche bank</t>
  </si>
  <si>
    <t>IK CHQ in various sites</t>
  </si>
  <si>
    <t>Online by Al madina to A Raheem care of Secure vission</t>
  </si>
  <si>
    <t>Sheet hawala to Noman ducting by al madina</t>
  </si>
  <si>
    <t>received on 02 May 25</t>
  </si>
  <si>
    <t>Tax Period May 2025</t>
  </si>
  <si>
    <t>BAFL PPRC DADEX Bill</t>
  </si>
  <si>
    <t>State life Insurance</t>
  </si>
  <si>
    <t>rohail sheikh</t>
  </si>
  <si>
    <t>online by adeel to M, Toquqeer for salary + Eidi</t>
  </si>
  <si>
    <t>IK chq in CITI Bank</t>
  </si>
  <si>
    <t>online by adeel to creseent</t>
  </si>
  <si>
    <t>State</t>
  </si>
  <si>
    <t>online by adeel to Israr Ahmed</t>
  </si>
  <si>
    <t>online by adeel to ahsan for kanteen</t>
  </si>
  <si>
    <t>cash received on 12 may 25 (given to nadeem)</t>
  </si>
  <si>
    <t>Online by adeel to industrial instrumentation for wire purchaed</t>
  </si>
  <si>
    <t>industrial instrumentation</t>
  </si>
  <si>
    <t>Online by adeel to touqeer for material</t>
  </si>
  <si>
    <t>Online by adeel to Adnan hyder for misc expenses at site including refrigeration gas</t>
  </si>
  <si>
    <t>Online by adeel to MUHAMMAD JAWAD KHAN care of Air Guide</t>
  </si>
  <si>
    <t>IK chq in Kanteen islamabad</t>
  </si>
  <si>
    <t>MCB chq paid 2031680149</t>
  </si>
  <si>
    <t>Online by adeel to kashaf zahra care of shan control for expansion tank 600 ltr</t>
  </si>
  <si>
    <t>J outlet Quetta</t>
  </si>
  <si>
    <t>GI Sheet</t>
  </si>
  <si>
    <t>Online by adeel to Makka engineering and steel works for GI sheet</t>
  </si>
  <si>
    <t>Online by adeel to Noman for site expenses</t>
  </si>
  <si>
    <t>Online by adeel to M Ahmed Hussain for bilal bhai personal</t>
  </si>
  <si>
    <t>BAFL FTC 14th Floor</t>
  </si>
  <si>
    <t xml:space="preserve">Al madina Steel </t>
  </si>
  <si>
    <t>Universal Traders</t>
  </si>
  <si>
    <t>Shumail</t>
  </si>
  <si>
    <t>Online by adeel to KATYS</t>
  </si>
  <si>
    <t>Online by adeel to saeed anwar care of secure vision</t>
  </si>
  <si>
    <t>Imran Riaz</t>
  </si>
  <si>
    <t xml:space="preserve">Online by adeel to Imran Riaz for cable purchased for Gul ahmed, TOMO &amp; NIVCD </t>
  </si>
  <si>
    <t>waqar cable tray</t>
  </si>
  <si>
    <t>Pfizer HVAC quarterly (Jan to Mar)</t>
  </si>
  <si>
    <t>Pfizer HVAC quarterly (April to June)</t>
  </si>
  <si>
    <t>khan brothers</t>
  </si>
  <si>
    <t>Online by adeel to M. Asim Rabbani care of khan brothers payment for 2 nos VFds for BAFL</t>
  </si>
  <si>
    <t>Prem electric</t>
  </si>
  <si>
    <t>Online by adeel to prem electric for meezan + BAFL panels</t>
  </si>
  <si>
    <t>nadeem bhai</t>
  </si>
  <si>
    <t>Cash collect by nadeem bhai from Adeel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</si>
</sst>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6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8" fillId="0" borderId="1" xfId="0" applyFont="1" applyBorder="1"/>
    <xf numFmtId="0" fontId="108" fillId="0" borderId="1" xfId="0" applyFont="1" applyBorder="1" applyAlignment="1">
      <alignment vertical="center" wrapText="1"/>
    </xf>
    <xf numFmtId="0" fontId="12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vertical="center"/>
    </xf>
    <xf numFmtId="165" fontId="6" fillId="0" borderId="1" xfId="1" applyNumberFormat="1" applyFont="1" applyBorder="1"/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8">
    <cellStyle name="Comma" xfId="1" builtinId="3"/>
    <cellStyle name="Comma 2" xfId="4" xr:uid="{B5EA7DA8-89EB-4CA5-8A73-4497A83603E6}"/>
    <cellStyle name="Comma 2 2" xfId="7" xr:uid="{6A5FF9F0-1C8F-42C5-9A9D-F6EF44D3D002}"/>
    <cellStyle name="Comma 3" xfId="5" xr:uid="{00000000-0005-0000-0000-000032000000}"/>
    <cellStyle name="Hyperlink" xfId="3" builtinId="8"/>
    <cellStyle name="Hyperlink 2" xfId="6" xr:uid="{00000000-0005-0000-0000-000034000000}"/>
    <cellStyle name="Normal" xfId="0" builtinId="0"/>
    <cellStyle name="Percent" xfId="2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9" t="s">
        <v>7380</v>
      </c>
      <c r="B1" s="780"/>
      <c r="C1" s="541"/>
      <c r="D1" s="779" t="s">
        <v>7379</v>
      </c>
      <c r="E1" s="780"/>
      <c r="F1" s="541"/>
      <c r="G1" s="779" t="s">
        <v>7370</v>
      </c>
      <c r="H1" s="780"/>
      <c r="I1" s="541"/>
      <c r="J1" s="779" t="s">
        <v>7364</v>
      </c>
      <c r="K1" s="780"/>
      <c r="L1" s="541"/>
      <c r="M1" s="779" t="s">
        <v>7351</v>
      </c>
      <c r="N1" s="780"/>
      <c r="O1" s="541"/>
      <c r="P1" s="779" t="s">
        <v>7350</v>
      </c>
      <c r="Q1" s="780"/>
      <c r="R1" s="541"/>
      <c r="S1" s="779" t="s">
        <v>7340</v>
      </c>
      <c r="T1" s="780"/>
      <c r="U1" s="541"/>
      <c r="V1" s="779" t="s">
        <v>7316</v>
      </c>
      <c r="W1" s="780"/>
      <c r="X1" s="541"/>
      <c r="Y1" s="779" t="s">
        <v>7301</v>
      </c>
      <c r="Z1" s="780"/>
      <c r="AA1" s="541"/>
      <c r="AB1" s="779" t="s">
        <v>7298</v>
      </c>
      <c r="AC1" s="780"/>
      <c r="AD1" s="541"/>
      <c r="AE1" s="779" t="s">
        <v>7295</v>
      </c>
      <c r="AF1" s="780"/>
      <c r="AG1" s="541"/>
      <c r="AH1" s="779" t="s">
        <v>7282</v>
      </c>
      <c r="AI1" s="780"/>
      <c r="AJ1" s="541"/>
      <c r="AK1" s="779" t="s">
        <v>7262</v>
      </c>
      <c r="AL1" s="780"/>
      <c r="AM1" s="541"/>
      <c r="AN1" s="779" t="s">
        <v>7258</v>
      </c>
      <c r="AO1" s="780"/>
      <c r="AP1" s="541"/>
      <c r="AQ1" s="779" t="s">
        <v>7255</v>
      </c>
      <c r="AR1" s="780"/>
      <c r="AS1" s="541"/>
      <c r="AT1" s="779" t="s">
        <v>7185</v>
      </c>
      <c r="AU1" s="780"/>
      <c r="AV1" s="541"/>
      <c r="AW1" s="779" t="s">
        <v>7186</v>
      </c>
      <c r="AX1" s="780"/>
      <c r="AY1" s="542"/>
      <c r="AZ1" s="779" t="s">
        <v>7187</v>
      </c>
      <c r="BA1" s="780"/>
      <c r="BC1" s="779" t="s">
        <v>7188</v>
      </c>
      <c r="BD1" s="780"/>
      <c r="BE1" s="542"/>
      <c r="BF1" s="779" t="s">
        <v>7189</v>
      </c>
      <c r="BG1" s="780"/>
      <c r="BI1" s="779" t="s">
        <v>7190</v>
      </c>
      <c r="BJ1" s="780"/>
      <c r="BK1" s="543"/>
      <c r="BL1" s="783" t="s">
        <v>7191</v>
      </c>
      <c r="BM1" s="784"/>
      <c r="BN1" s="543"/>
      <c r="BO1" s="543"/>
      <c r="BP1" s="783" t="s">
        <v>7191</v>
      </c>
      <c r="BQ1" s="784"/>
      <c r="BS1" s="783" t="s">
        <v>7192</v>
      </c>
      <c r="BT1" s="784"/>
      <c r="BV1" s="783" t="s">
        <v>7192</v>
      </c>
      <c r="BW1" s="784"/>
      <c r="BY1" s="783" t="s">
        <v>7192</v>
      </c>
      <c r="BZ1" s="784"/>
    </row>
    <row r="2" spans="1:78" s="449" customFormat="1" ht="18" customHeight="1" x14ac:dyDescent="0.35">
      <c r="A2" s="781"/>
      <c r="B2" s="782"/>
      <c r="C2" s="544"/>
      <c r="D2" s="781"/>
      <c r="E2" s="782"/>
      <c r="F2" s="544"/>
      <c r="G2" s="781"/>
      <c r="H2" s="782"/>
      <c r="I2" s="544"/>
      <c r="J2" s="781"/>
      <c r="K2" s="782"/>
      <c r="L2" s="544"/>
      <c r="M2" s="781"/>
      <c r="N2" s="782"/>
      <c r="O2" s="544"/>
      <c r="P2" s="781"/>
      <c r="Q2" s="782"/>
      <c r="R2" s="544"/>
      <c r="S2" s="781"/>
      <c r="T2" s="782"/>
      <c r="U2" s="544"/>
      <c r="V2" s="781"/>
      <c r="W2" s="782"/>
      <c r="X2" s="544"/>
      <c r="Y2" s="781"/>
      <c r="Z2" s="782"/>
      <c r="AA2" s="544"/>
      <c r="AB2" s="781"/>
      <c r="AC2" s="782"/>
      <c r="AD2" s="544"/>
      <c r="AE2" s="781"/>
      <c r="AF2" s="782"/>
      <c r="AG2" s="544"/>
      <c r="AH2" s="781"/>
      <c r="AI2" s="782"/>
      <c r="AJ2" s="544"/>
      <c r="AK2" s="781"/>
      <c r="AL2" s="782"/>
      <c r="AM2" s="544"/>
      <c r="AN2" s="781"/>
      <c r="AO2" s="782"/>
      <c r="AP2" s="544"/>
      <c r="AQ2" s="781"/>
      <c r="AR2" s="782"/>
      <c r="AS2" s="544"/>
      <c r="AT2" s="781"/>
      <c r="AU2" s="782"/>
      <c r="AV2" s="544"/>
      <c r="AW2" s="781"/>
      <c r="AX2" s="782"/>
      <c r="AY2" s="545"/>
      <c r="AZ2" s="781"/>
      <c r="BA2" s="782"/>
      <c r="BC2" s="781"/>
      <c r="BD2" s="782"/>
      <c r="BE2" s="545"/>
      <c r="BF2" s="781"/>
      <c r="BG2" s="782"/>
      <c r="BI2" s="781"/>
      <c r="BJ2" s="782"/>
      <c r="BK2" s="546"/>
      <c r="BL2" s="785"/>
      <c r="BM2" s="786"/>
      <c r="BN2" s="546"/>
      <c r="BO2" s="546"/>
      <c r="BP2" s="785"/>
      <c r="BQ2" s="786"/>
      <c r="BS2" s="785"/>
      <c r="BT2" s="786"/>
      <c r="BV2" s="785"/>
      <c r="BW2" s="786"/>
      <c r="BY2" s="785"/>
      <c r="BZ2" s="78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951" workbookViewId="0">
      <selection activeCell="D959" sqref="D95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96"/>
      <c r="B1" s="796"/>
      <c r="C1" s="796"/>
      <c r="D1" s="796"/>
      <c r="E1" s="797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98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99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99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99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800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801" t="s">
        <v>3196</v>
      </c>
      <c r="F1120" s="801"/>
      <c r="G1120" s="801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802" t="s">
        <v>4117</v>
      </c>
      <c r="B1490" s="804"/>
      <c r="C1490" s="806" t="s">
        <v>4118</v>
      </c>
      <c r="D1490" s="808"/>
      <c r="E1490" s="808"/>
    </row>
    <row r="1491" spans="1:5" ht="26.45" customHeight="1" x14ac:dyDescent="0.25">
      <c r="A1491" s="803"/>
      <c r="B1491" s="805"/>
      <c r="C1491" s="807"/>
      <c r="D1491" s="809"/>
      <c r="E1491" s="809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10" t="s">
        <v>4925</v>
      </c>
      <c r="D1803" s="810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11" t="s">
        <v>5164</v>
      </c>
      <c r="I1893" s="811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12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12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13" t="s">
        <v>5481</v>
      </c>
      <c r="E2010" s="814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15" t="s">
        <v>5573</v>
      </c>
      <c r="G2048" s="815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95" t="s">
        <v>5904</v>
      </c>
      <c r="D2183" s="795"/>
      <c r="E2183" s="795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9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9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9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9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7"/>
      <c r="B2303" s="63" t="s">
        <v>6193</v>
      </c>
      <c r="C2303" s="241"/>
      <c r="D2303" s="289"/>
      <c r="E2303" s="200"/>
    </row>
    <row r="2304" spans="1:5" ht="20.25" customHeight="1" x14ac:dyDescent="0.3">
      <c r="A2304" s="78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9" t="s">
        <v>6516</v>
      </c>
      <c r="E2443" s="78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90" t="s">
        <v>6524</v>
      </c>
      <c r="C2446" s="79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91" t="s">
        <v>8122</v>
      </c>
      <c r="C2687" s="791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8832</v>
      </c>
    </row>
    <row r="2705" spans="1:2" ht="23.25" x14ac:dyDescent="0.35">
      <c r="A2705" s="43" t="s">
        <v>8833</v>
      </c>
      <c r="B2705" s="44" t="s">
        <v>8834</v>
      </c>
    </row>
    <row r="2706" spans="1:2" ht="23.25" x14ac:dyDescent="0.35">
      <c r="A2706" s="43" t="s">
        <v>8838</v>
      </c>
      <c r="B2706" s="44" t="s">
        <v>8839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90"/>
  <sheetViews>
    <sheetView topLeftCell="D1" zoomScale="130" zoomScaleNormal="130" workbookViewId="0">
      <pane ySplit="2" topLeftCell="A814" activePane="bottomLeft" state="frozen"/>
      <selection pane="bottomLeft" activeCell="I857" sqref="I857:M860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16" t="s">
        <v>7387</v>
      </c>
      <c r="B1" s="816"/>
      <c r="C1" s="816"/>
      <c r="D1" s="816"/>
      <c r="E1" s="816"/>
      <c r="F1" s="816"/>
      <c r="G1" s="816"/>
      <c r="I1" s="816" t="s">
        <v>7489</v>
      </c>
      <c r="J1" s="816"/>
      <c r="K1" s="816"/>
      <c r="L1" s="816"/>
      <c r="M1" s="816"/>
      <c r="N1" s="816"/>
      <c r="O1" s="816"/>
      <c r="R1" s="817" t="s">
        <v>7529</v>
      </c>
      <c r="S1" s="817"/>
      <c r="T1" s="817"/>
      <c r="U1" s="817"/>
      <c r="V1" s="81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SUM(E288:E1156)</f>
        <v>131847429.84999999</v>
      </c>
      <c r="Q4" s="373">
        <f>P4+P5</f>
        <v>288060217.53999996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SUM(M93:M1924)</f>
        <v>156212787.69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178779047.84999999</v>
      </c>
      <c r="Q8" s="9">
        <f>SUM(M:M)</f>
        <v>179899792.01999998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177779039</v>
      </c>
      <c r="Q9" s="9">
        <f>SUM(N:N)</f>
        <v>179823349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-1000008.849999994</v>
      </c>
      <c r="Q11" s="373">
        <f>Q9-Q8</f>
        <v>-76443.019999980927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SUM(F374:F35009)</f>
        <v>93444200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SUM(N262:N26515)</f>
        <v>117364773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210808973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8815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8816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8817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8820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8820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30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8826</v>
      </c>
      <c r="C708" s="745" t="s">
        <v>8152</v>
      </c>
      <c r="D708" s="719" t="s">
        <v>8822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8824</v>
      </c>
      <c r="D709" s="719" t="s">
        <v>8823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8824</v>
      </c>
      <c r="D710" s="719" t="s">
        <v>8823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8825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8821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45762</v>
      </c>
      <c r="B713" s="739"/>
      <c r="C713" s="745"/>
      <c r="D713" s="721" t="s">
        <v>7197</v>
      </c>
      <c r="E713" s="709">
        <f>7300+8000</f>
        <v>15300</v>
      </c>
      <c r="F713" s="709"/>
      <c r="G713" s="711">
        <f t="shared" si="62"/>
        <v>7599563.1500000004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45763</v>
      </c>
      <c r="B714" s="745"/>
      <c r="C714" s="745" t="s">
        <v>8025</v>
      </c>
      <c r="D714" s="717" t="s">
        <v>8827</v>
      </c>
      <c r="E714" s="709">
        <v>1000000</v>
      </c>
      <c r="F714" s="737"/>
      <c r="G714" s="711">
        <f t="shared" si="62"/>
        <v>6599563.1500000004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45764</v>
      </c>
      <c r="B715" s="745" t="s">
        <v>8828</v>
      </c>
      <c r="C715" s="745" t="s">
        <v>8829</v>
      </c>
      <c r="D715" s="717" t="s">
        <v>8830</v>
      </c>
      <c r="E715" s="709">
        <v>450000</v>
      </c>
      <c r="F715" s="737"/>
      <c r="G715" s="711">
        <f t="shared" si="62"/>
        <v>6149563.1500000004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45766</v>
      </c>
      <c r="B716" s="745"/>
      <c r="C716" s="745" t="s">
        <v>7999</v>
      </c>
      <c r="D716" s="717" t="s">
        <v>7505</v>
      </c>
      <c r="E716" s="709">
        <v>800000</v>
      </c>
      <c r="F716" s="737"/>
      <c r="G716" s="711">
        <f t="shared" si="62"/>
        <v>5349563.1500000004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24" x14ac:dyDescent="0.3">
      <c r="A717" s="707">
        <v>45771</v>
      </c>
      <c r="B717" s="745"/>
      <c r="C717" s="745" t="s">
        <v>7999</v>
      </c>
      <c r="D717" s="717" t="s">
        <v>7505</v>
      </c>
      <c r="E717" s="709">
        <v>1000000</v>
      </c>
      <c r="F717" s="737"/>
      <c r="G717" s="711">
        <f t="shared" si="62"/>
        <v>4349563.1500000004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27" customHeight="1" x14ac:dyDescent="0.2">
      <c r="A718" s="707">
        <v>45772</v>
      </c>
      <c r="B718" s="745"/>
      <c r="C718" s="745" t="s">
        <v>8447</v>
      </c>
      <c r="D718" s="719" t="s">
        <v>8844</v>
      </c>
      <c r="E718" s="709">
        <v>330000</v>
      </c>
      <c r="F718" s="737"/>
      <c r="G718" s="711">
        <f t="shared" si="62"/>
        <v>4019563.1500000004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">
      <c r="A719" s="707">
        <v>45772</v>
      </c>
      <c r="B719" s="745" t="s">
        <v>8836</v>
      </c>
      <c r="C719" s="745" t="s">
        <v>6018</v>
      </c>
      <c r="D719" s="717" t="s">
        <v>8837</v>
      </c>
      <c r="E719" s="709">
        <v>379950</v>
      </c>
      <c r="F719" s="737"/>
      <c r="G719" s="711">
        <f t="shared" si="62"/>
        <v>3639613.1500000004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">
      <c r="A720" s="707">
        <v>45772</v>
      </c>
      <c r="B720" s="745"/>
      <c r="C720" s="745" t="s">
        <v>8447</v>
      </c>
      <c r="D720" s="719" t="s">
        <v>8844</v>
      </c>
      <c r="E720" s="709">
        <v>400000</v>
      </c>
      <c r="F720" s="737"/>
      <c r="G720" s="711">
        <f t="shared" si="62"/>
        <v>3239613.1500000004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 t="s">
        <v>7999</v>
      </c>
      <c r="D721" s="719" t="s">
        <v>7505</v>
      </c>
      <c r="E721" s="709">
        <v>1000000</v>
      </c>
      <c r="F721" s="720"/>
      <c r="G721" s="711">
        <f t="shared" si="62"/>
        <v>2239613.1500000004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8841</v>
      </c>
      <c r="E722" s="709">
        <v>500000</v>
      </c>
      <c r="F722" s="720"/>
      <c r="G722" s="711">
        <f t="shared" si="62"/>
        <v>1739613.1500000004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07">
        <v>45775</v>
      </c>
      <c r="B723" s="739"/>
      <c r="C723" s="739"/>
      <c r="D723" s="719" t="s">
        <v>8841</v>
      </c>
      <c r="E723" s="709">
        <v>500000</v>
      </c>
      <c r="F723" s="720"/>
      <c r="G723" s="711">
        <f t="shared" si="62"/>
        <v>1239613.1500000004</v>
      </c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07">
        <v>45775</v>
      </c>
      <c r="B724" s="739"/>
      <c r="C724" s="739"/>
      <c r="D724" s="719" t="s">
        <v>8841</v>
      </c>
      <c r="E724" s="709">
        <v>500000</v>
      </c>
      <c r="F724" s="720"/>
      <c r="G724" s="711">
        <f t="shared" si="62"/>
        <v>739613.15000000037</v>
      </c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07">
        <v>45775</v>
      </c>
      <c r="B725" s="739"/>
      <c r="C725" s="739"/>
      <c r="D725" s="719" t="s">
        <v>8841</v>
      </c>
      <c r="E725" s="709">
        <v>500000</v>
      </c>
      <c r="F725" s="720"/>
      <c r="G725" s="711">
        <f t="shared" si="62"/>
        <v>239613.15000000037</v>
      </c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07">
        <v>45777</v>
      </c>
      <c r="B726" s="745"/>
      <c r="C726" s="739" t="s">
        <v>8447</v>
      </c>
      <c r="D726" s="719" t="s">
        <v>8844</v>
      </c>
      <c r="E726" s="709">
        <v>270000</v>
      </c>
      <c r="F726" s="737"/>
      <c r="G726" s="711">
        <f t="shared" si="62"/>
        <v>-30386.849999999627</v>
      </c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s="14" customFormat="1" ht="24" x14ac:dyDescent="0.25">
      <c r="A727" s="707">
        <v>45777</v>
      </c>
      <c r="B727" s="739"/>
      <c r="C727" s="739"/>
      <c r="D727" s="719" t="s">
        <v>7517</v>
      </c>
      <c r="E727" s="709"/>
      <c r="F727" s="709">
        <v>800000</v>
      </c>
      <c r="G727" s="711">
        <f t="shared" si="62"/>
        <v>769613.15000000037</v>
      </c>
      <c r="H727" s="722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20"/>
      <c r="O727" s="711">
        <f t="shared" si="63"/>
        <v>4543115.9799999995</v>
      </c>
      <c r="S727" s="596"/>
      <c r="T727" s="415"/>
      <c r="V727" s="442"/>
    </row>
    <row r="728" spans="1:22" ht="24" x14ac:dyDescent="0.3">
      <c r="A728" s="707">
        <v>45779</v>
      </c>
      <c r="B728" s="739"/>
      <c r="C728" s="739" t="s">
        <v>8504</v>
      </c>
      <c r="D728" s="719" t="s">
        <v>8845</v>
      </c>
      <c r="E728" s="709">
        <v>1000000</v>
      </c>
      <c r="F728" s="720"/>
      <c r="G728" s="711">
        <f t="shared" si="62"/>
        <v>-230386.84999999963</v>
      </c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07">
        <v>45782</v>
      </c>
      <c r="B729" s="739" t="s">
        <v>8849</v>
      </c>
      <c r="C729" s="739" t="s">
        <v>1935</v>
      </c>
      <c r="D729" s="719" t="s">
        <v>8796</v>
      </c>
      <c r="E729" s="709">
        <v>256000</v>
      </c>
      <c r="F729" s="737"/>
      <c r="G729" s="711">
        <f t="shared" si="62"/>
        <v>-486386.84999999963</v>
      </c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07">
        <v>45782</v>
      </c>
      <c r="B730" s="745"/>
      <c r="C730" s="745"/>
      <c r="D730" s="717" t="s">
        <v>8786</v>
      </c>
      <c r="E730" s="709">
        <v>513613</v>
      </c>
      <c r="F730" s="737"/>
      <c r="G730" s="711">
        <f t="shared" si="62"/>
        <v>-999999.84999999963</v>
      </c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37"/>
      <c r="B731" s="745"/>
      <c r="C731" s="745"/>
      <c r="D731" s="717" t="s">
        <v>8879</v>
      </c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38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si="73"/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07">
        <v>45776</v>
      </c>
      <c r="J822" s="739"/>
      <c r="K822" s="739"/>
      <c r="L822" s="719" t="s">
        <v>8842</v>
      </c>
      <c r="M822" s="709"/>
      <c r="N822" s="709">
        <v>3288312</v>
      </c>
      <c r="O822" s="711">
        <f t="shared" si="73"/>
        <v>3322015.9799999995</v>
      </c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07">
        <v>45776</v>
      </c>
      <c r="J823" s="739"/>
      <c r="K823" s="739"/>
      <c r="L823" s="719" t="s">
        <v>8843</v>
      </c>
      <c r="M823" s="709"/>
      <c r="N823" s="709">
        <v>10115000</v>
      </c>
      <c r="O823" s="711">
        <f t="shared" si="73"/>
        <v>13437015.98</v>
      </c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07">
        <v>45776</v>
      </c>
      <c r="J824" s="739"/>
      <c r="K824" s="739"/>
      <c r="L824" s="721" t="s">
        <v>8682</v>
      </c>
      <c r="M824" s="716">
        <v>32883</v>
      </c>
      <c r="N824" s="757"/>
      <c r="O824" s="711">
        <f t="shared" si="73"/>
        <v>13404132.98</v>
      </c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07">
        <v>45776</v>
      </c>
      <c r="J825" s="739"/>
      <c r="K825" s="739"/>
      <c r="L825" s="721" t="s">
        <v>8682</v>
      </c>
      <c r="M825" s="716">
        <v>101150</v>
      </c>
      <c r="N825" s="757"/>
      <c r="O825" s="711">
        <f t="shared" si="73"/>
        <v>13302982.98</v>
      </c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07">
        <v>45783</v>
      </c>
      <c r="J826" s="739"/>
      <c r="K826" s="739"/>
      <c r="L826" s="719" t="s">
        <v>8246</v>
      </c>
      <c r="M826" s="709">
        <v>5000000</v>
      </c>
      <c r="N826" s="737"/>
      <c r="O826" s="711">
        <f t="shared" si="73"/>
        <v>8302982.9800000004</v>
      </c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07">
        <v>45783</v>
      </c>
      <c r="J827" s="739"/>
      <c r="K827" s="739"/>
      <c r="L827" s="719" t="s">
        <v>8246</v>
      </c>
      <c r="M827" s="709">
        <v>5000000</v>
      </c>
      <c r="N827" s="737"/>
      <c r="O827" s="711">
        <f t="shared" si="73"/>
        <v>3302982.9800000004</v>
      </c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07">
        <v>45785</v>
      </c>
      <c r="J828" s="739" t="s">
        <v>8030</v>
      </c>
      <c r="K828" s="739" t="s">
        <v>7977</v>
      </c>
      <c r="L828" s="719" t="s">
        <v>8674</v>
      </c>
      <c r="M828" s="709">
        <v>115000</v>
      </c>
      <c r="N828" s="737"/>
      <c r="O828" s="711">
        <f t="shared" si="73"/>
        <v>3187982.9800000004</v>
      </c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07">
        <v>45785</v>
      </c>
      <c r="J829" s="739" t="s">
        <v>8577</v>
      </c>
      <c r="K829" s="739" t="s">
        <v>8850</v>
      </c>
      <c r="L829" s="719" t="s">
        <v>8764</v>
      </c>
      <c r="M829" s="709">
        <v>90000</v>
      </c>
      <c r="N829" s="737"/>
      <c r="O829" s="711">
        <f t="shared" si="73"/>
        <v>3097982.9800000004</v>
      </c>
    </row>
    <row r="830" spans="1:15" ht="24" x14ac:dyDescent="0.3">
      <c r="A830" s="737"/>
      <c r="B830" s="745"/>
      <c r="C830" s="745"/>
      <c r="D830" s="717"/>
      <c r="E830" s="709"/>
      <c r="F830" s="737"/>
      <c r="G830" s="737"/>
      <c r="I830" s="707">
        <v>45785</v>
      </c>
      <c r="J830" s="739" t="s">
        <v>8577</v>
      </c>
      <c r="K830" s="739" t="s">
        <v>8423</v>
      </c>
      <c r="L830" s="719" t="s">
        <v>8576</v>
      </c>
      <c r="M830" s="709">
        <v>100000</v>
      </c>
      <c r="N830" s="737"/>
      <c r="O830" s="711">
        <f t="shared" si="73"/>
        <v>2997982.9800000004</v>
      </c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07">
        <v>45785</v>
      </c>
      <c r="J831" s="739"/>
      <c r="K831" s="739"/>
      <c r="L831" s="719" t="s">
        <v>8246</v>
      </c>
      <c r="M831" s="709">
        <v>3000000</v>
      </c>
      <c r="N831" s="737"/>
      <c r="O831" s="711">
        <f t="shared" si="73"/>
        <v>-2017.019999999553</v>
      </c>
    </row>
    <row r="832" spans="1:15" ht="24" x14ac:dyDescent="0.3">
      <c r="A832" s="737"/>
      <c r="B832" s="745"/>
      <c r="C832" s="745"/>
      <c r="D832" s="717"/>
      <c r="E832" s="709"/>
      <c r="F832" s="737"/>
      <c r="G832" s="737"/>
      <c r="I832" s="707">
        <v>45786</v>
      </c>
      <c r="J832" s="739" t="s">
        <v>8331</v>
      </c>
      <c r="K832" s="739" t="s">
        <v>8417</v>
      </c>
      <c r="L832" s="719" t="s">
        <v>8851</v>
      </c>
      <c r="M832" s="709">
        <v>159400</v>
      </c>
      <c r="N832" s="737"/>
      <c r="O832" s="711">
        <f t="shared" si="73"/>
        <v>-161417.01999999955</v>
      </c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07">
        <v>45786</v>
      </c>
      <c r="J833" s="739"/>
      <c r="K833" s="739"/>
      <c r="L833" s="719" t="s">
        <v>8852</v>
      </c>
      <c r="M833" s="709"/>
      <c r="N833" s="709">
        <v>3500000</v>
      </c>
      <c r="O833" s="711">
        <f t="shared" si="73"/>
        <v>3338582.9800000004</v>
      </c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07">
        <v>45786</v>
      </c>
      <c r="J834" s="739"/>
      <c r="K834" s="739"/>
      <c r="L834" s="774" t="s">
        <v>8682</v>
      </c>
      <c r="M834" s="716">
        <v>35000</v>
      </c>
      <c r="N834" s="709"/>
      <c r="O834" s="711">
        <f t="shared" si="73"/>
        <v>3303582.9800000004</v>
      </c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07">
        <v>45787</v>
      </c>
      <c r="J835" s="739" t="s">
        <v>8854</v>
      </c>
      <c r="K835" s="739" t="s">
        <v>8131</v>
      </c>
      <c r="L835" s="719" t="s">
        <v>8853</v>
      </c>
      <c r="M835" s="709">
        <v>191372</v>
      </c>
      <c r="N835" s="737"/>
      <c r="O835" s="711">
        <f t="shared" si="73"/>
        <v>3112210.9800000004</v>
      </c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07">
        <v>45787</v>
      </c>
      <c r="J836" s="739"/>
      <c r="K836" s="739" t="s">
        <v>8417</v>
      </c>
      <c r="L836" s="719" t="s">
        <v>8855</v>
      </c>
      <c r="M836" s="709">
        <v>280500</v>
      </c>
      <c r="N836" s="737"/>
      <c r="O836" s="711">
        <f t="shared" si="73"/>
        <v>2831710.9800000004</v>
      </c>
    </row>
    <row r="837" spans="1:15" ht="24" x14ac:dyDescent="0.3">
      <c r="A837" s="737"/>
      <c r="B837" s="745"/>
      <c r="C837" s="745"/>
      <c r="D837" s="717"/>
      <c r="E837" s="709"/>
      <c r="F837" s="737"/>
      <c r="G837" s="737"/>
      <c r="I837" s="707">
        <v>45787</v>
      </c>
      <c r="J837" s="739"/>
      <c r="K837" s="739" t="s">
        <v>8417</v>
      </c>
      <c r="L837" s="719" t="s">
        <v>8856</v>
      </c>
      <c r="M837" s="709">
        <v>191333</v>
      </c>
      <c r="N837" s="737"/>
      <c r="O837" s="711">
        <f t="shared" si="73"/>
        <v>2640377.9800000004</v>
      </c>
    </row>
    <row r="838" spans="1:15" ht="24" x14ac:dyDescent="0.3">
      <c r="A838" s="737"/>
      <c r="B838" s="745"/>
      <c r="C838" s="745"/>
      <c r="D838" s="717"/>
      <c r="E838" s="709"/>
      <c r="F838" s="737"/>
      <c r="G838" s="737"/>
      <c r="I838" s="707">
        <v>45787</v>
      </c>
      <c r="J838" s="739"/>
      <c r="K838" s="739" t="s">
        <v>8417</v>
      </c>
      <c r="L838" s="719" t="s">
        <v>8487</v>
      </c>
      <c r="M838" s="709">
        <v>308997</v>
      </c>
      <c r="N838" s="737"/>
      <c r="O838" s="711">
        <f t="shared" si="73"/>
        <v>2331380.9800000004</v>
      </c>
    </row>
    <row r="839" spans="1:15" ht="24" x14ac:dyDescent="0.3">
      <c r="A839" s="737"/>
      <c r="B839" s="745"/>
      <c r="C839" s="745"/>
      <c r="D839" s="717"/>
      <c r="E839" s="709"/>
      <c r="F839" s="737"/>
      <c r="G839" s="737"/>
      <c r="I839" s="707">
        <v>45790</v>
      </c>
      <c r="J839" s="739" t="s">
        <v>8854</v>
      </c>
      <c r="K839" s="739" t="s">
        <v>8859</v>
      </c>
      <c r="L839" s="719" t="s">
        <v>8858</v>
      </c>
      <c r="M839" s="709">
        <v>165000</v>
      </c>
      <c r="N839" s="737"/>
      <c r="O839" s="711">
        <f t="shared" ref="O839:O840" si="74">N839+O838-M839</f>
        <v>2166380.9800000004</v>
      </c>
    </row>
    <row r="840" spans="1:15" ht="24" x14ac:dyDescent="0.3">
      <c r="A840" s="737"/>
      <c r="B840" s="745"/>
      <c r="C840" s="745"/>
      <c r="D840" s="717"/>
      <c r="E840" s="709"/>
      <c r="F840" s="737"/>
      <c r="G840" s="737"/>
      <c r="I840" s="707">
        <v>45790</v>
      </c>
      <c r="J840" s="739" t="s">
        <v>8331</v>
      </c>
      <c r="K840" s="739" t="s">
        <v>7984</v>
      </c>
      <c r="L840" s="719" t="s">
        <v>8860</v>
      </c>
      <c r="M840" s="709">
        <v>100000</v>
      </c>
      <c r="N840" s="737"/>
      <c r="O840" s="711">
        <f t="shared" si="74"/>
        <v>2066380.9800000004</v>
      </c>
    </row>
    <row r="841" spans="1:15" ht="36" x14ac:dyDescent="0.3">
      <c r="A841" s="737"/>
      <c r="B841" s="745"/>
      <c r="C841" s="745"/>
      <c r="D841" s="717"/>
      <c r="E841" s="709"/>
      <c r="F841" s="737"/>
      <c r="G841" s="737"/>
      <c r="I841" s="707">
        <v>45791</v>
      </c>
      <c r="J841" s="739" t="s">
        <v>8854</v>
      </c>
      <c r="K841" s="739" t="s">
        <v>7977</v>
      </c>
      <c r="L841" s="719" t="s">
        <v>8861</v>
      </c>
      <c r="M841" s="709">
        <v>110000</v>
      </c>
      <c r="N841" s="737"/>
      <c r="O841" s="711">
        <f t="shared" ref="O841:O850" si="75">N841+O840-M841</f>
        <v>1956380.9800000004</v>
      </c>
    </row>
    <row r="842" spans="1:15" ht="24" x14ac:dyDescent="0.3">
      <c r="A842" s="737"/>
      <c r="B842" s="745"/>
      <c r="C842" s="745"/>
      <c r="D842" s="717"/>
      <c r="E842" s="709"/>
      <c r="F842" s="737"/>
      <c r="G842" s="737"/>
      <c r="I842" s="707">
        <v>45791</v>
      </c>
      <c r="J842" s="739" t="s">
        <v>8004</v>
      </c>
      <c r="K842" s="739" t="s">
        <v>8275</v>
      </c>
      <c r="L842" s="719" t="s">
        <v>8862</v>
      </c>
      <c r="M842" s="709">
        <v>643000</v>
      </c>
      <c r="N842" s="737"/>
      <c r="O842" s="711">
        <f t="shared" si="75"/>
        <v>1313380.9800000004</v>
      </c>
    </row>
    <row r="843" spans="1:15" ht="24" x14ac:dyDescent="0.3">
      <c r="A843" s="737"/>
      <c r="B843" s="745"/>
      <c r="C843" s="745"/>
      <c r="D843" s="717"/>
      <c r="E843" s="709"/>
      <c r="F843" s="737"/>
      <c r="G843" s="737"/>
      <c r="I843" s="707">
        <v>45791</v>
      </c>
      <c r="J843" s="739" t="s">
        <v>8004</v>
      </c>
      <c r="K843" s="739" t="s">
        <v>8275</v>
      </c>
      <c r="L843" s="719" t="s">
        <v>8862</v>
      </c>
      <c r="M843" s="709">
        <v>357000</v>
      </c>
      <c r="N843" s="737"/>
      <c r="O843" s="711">
        <f t="shared" si="75"/>
        <v>956380.98000000045</v>
      </c>
    </row>
    <row r="844" spans="1:15" ht="36" x14ac:dyDescent="0.3">
      <c r="A844" s="737"/>
      <c r="B844" s="745"/>
      <c r="C844" s="745"/>
      <c r="D844" s="717"/>
      <c r="E844" s="709"/>
      <c r="F844" s="737"/>
      <c r="G844" s="737"/>
      <c r="I844" s="707">
        <v>45793</v>
      </c>
      <c r="J844" s="739" t="s">
        <v>7981</v>
      </c>
      <c r="K844" s="739" t="s">
        <v>8347</v>
      </c>
      <c r="L844" s="773" t="s">
        <v>8865</v>
      </c>
      <c r="M844" s="709">
        <v>200000</v>
      </c>
      <c r="N844" s="737"/>
      <c r="O844" s="711">
        <f t="shared" si="75"/>
        <v>756380.98000000045</v>
      </c>
    </row>
    <row r="845" spans="1:15" ht="36" x14ac:dyDescent="0.3">
      <c r="A845" s="737"/>
      <c r="B845" s="745"/>
      <c r="C845" s="745"/>
      <c r="D845" s="717"/>
      <c r="E845" s="709"/>
      <c r="F845" s="737"/>
      <c r="G845" s="737"/>
      <c r="I845" s="707">
        <v>45793</v>
      </c>
      <c r="J845" s="739" t="s">
        <v>7981</v>
      </c>
      <c r="K845" s="739" t="s">
        <v>8347</v>
      </c>
      <c r="L845" s="773" t="s">
        <v>8865</v>
      </c>
      <c r="M845" s="709">
        <v>100000</v>
      </c>
      <c r="N845" s="737"/>
      <c r="O845" s="711">
        <f t="shared" si="75"/>
        <v>656380.98000000045</v>
      </c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07">
        <v>45793</v>
      </c>
      <c r="J846" s="739"/>
      <c r="K846" s="739"/>
      <c r="L846" s="773" t="s">
        <v>8864</v>
      </c>
      <c r="M846" s="709"/>
      <c r="N846" s="709">
        <v>413457</v>
      </c>
      <c r="O846" s="711">
        <f t="shared" si="75"/>
        <v>1069837.9800000004</v>
      </c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07">
        <v>45793</v>
      </c>
      <c r="J847" s="739"/>
      <c r="K847" s="739"/>
      <c r="L847" s="774" t="s">
        <v>8682</v>
      </c>
      <c r="M847" s="716">
        <v>4000</v>
      </c>
      <c r="N847" s="737"/>
      <c r="O847" s="711">
        <f t="shared" si="75"/>
        <v>1065837.9800000004</v>
      </c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07">
        <v>45793</v>
      </c>
      <c r="J848" s="739"/>
      <c r="K848" s="739"/>
      <c r="L848" s="773" t="s">
        <v>8863</v>
      </c>
      <c r="M848" s="709"/>
      <c r="N848" s="709">
        <v>3203319</v>
      </c>
      <c r="O848" s="711">
        <f t="shared" si="75"/>
        <v>4269156.9800000004</v>
      </c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07">
        <v>45793</v>
      </c>
      <c r="J849" s="739"/>
      <c r="K849" s="739"/>
      <c r="L849" s="774" t="s">
        <v>8682</v>
      </c>
      <c r="M849" s="716">
        <v>32000</v>
      </c>
      <c r="N849" s="772"/>
      <c r="O849" s="711">
        <f t="shared" si="75"/>
        <v>4237156.9800000004</v>
      </c>
    </row>
    <row r="850" spans="1:15" ht="36" x14ac:dyDescent="0.3">
      <c r="A850" s="737"/>
      <c r="B850" s="745"/>
      <c r="C850" s="745"/>
      <c r="D850" s="717"/>
      <c r="E850" s="709"/>
      <c r="F850" s="737"/>
      <c r="G850" s="737"/>
      <c r="I850" s="707">
        <v>45794</v>
      </c>
      <c r="J850" s="739" t="s">
        <v>8866</v>
      </c>
      <c r="K850" s="739" t="s">
        <v>8867</v>
      </c>
      <c r="L850" s="719" t="s">
        <v>8868</v>
      </c>
      <c r="M850" s="709">
        <v>33600</v>
      </c>
      <c r="N850" s="737"/>
      <c r="O850" s="711">
        <f t="shared" si="75"/>
        <v>4203556.9800000004</v>
      </c>
    </row>
    <row r="851" spans="1:15" ht="24" x14ac:dyDescent="0.3">
      <c r="A851" s="737"/>
      <c r="B851" s="745"/>
      <c r="C851" s="745"/>
      <c r="D851" s="717"/>
      <c r="E851" s="709"/>
      <c r="F851" s="737"/>
      <c r="G851" s="737"/>
      <c r="I851" s="707">
        <v>45796</v>
      </c>
      <c r="J851" s="739" t="s">
        <v>8800</v>
      </c>
      <c r="K851" s="739" t="s">
        <v>7984</v>
      </c>
      <c r="L851" s="773" t="s">
        <v>8869</v>
      </c>
      <c r="M851" s="709">
        <v>50000</v>
      </c>
      <c r="N851" s="772"/>
      <c r="O851" s="711">
        <f t="shared" ref="O851:O852" si="76">N851+O850-M851</f>
        <v>4153556.9800000004</v>
      </c>
    </row>
    <row r="852" spans="1:15" ht="24" x14ac:dyDescent="0.3">
      <c r="A852" s="737"/>
      <c r="B852" s="745"/>
      <c r="C852" s="745"/>
      <c r="D852" s="717"/>
      <c r="E852" s="709"/>
      <c r="F852" s="737"/>
      <c r="G852" s="737"/>
      <c r="I852" s="707">
        <v>45796</v>
      </c>
      <c r="J852" s="739"/>
      <c r="K852" s="739" t="s">
        <v>8140</v>
      </c>
      <c r="L852" s="773" t="s">
        <v>8870</v>
      </c>
      <c r="M852" s="709">
        <v>50000</v>
      </c>
      <c r="N852" s="737"/>
      <c r="O852" s="711">
        <f t="shared" si="76"/>
        <v>4103556.9800000004</v>
      </c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07">
        <v>45798</v>
      </c>
      <c r="J853" s="739" t="s">
        <v>8004</v>
      </c>
      <c r="K853" s="739" t="s">
        <v>3450</v>
      </c>
      <c r="L853" s="773" t="s">
        <v>8875</v>
      </c>
      <c r="M853" s="709">
        <v>300000</v>
      </c>
      <c r="N853" s="772"/>
      <c r="O853" s="711">
        <f t="shared" ref="O853:O855" si="77">N853+O852-M853</f>
        <v>3803556.9800000004</v>
      </c>
    </row>
    <row r="854" spans="1:15" ht="24" x14ac:dyDescent="0.3">
      <c r="A854" s="737"/>
      <c r="B854" s="745"/>
      <c r="C854" s="745"/>
      <c r="D854" s="717"/>
      <c r="E854" s="709"/>
      <c r="F854" s="737"/>
      <c r="G854" s="737"/>
      <c r="I854" s="707">
        <v>45798</v>
      </c>
      <c r="J854" s="739" t="s">
        <v>8331</v>
      </c>
      <c r="K854" s="739" t="s">
        <v>8447</v>
      </c>
      <c r="L854" s="773" t="s">
        <v>8876</v>
      </c>
      <c r="M854" s="709">
        <v>500000</v>
      </c>
      <c r="N854" s="772"/>
      <c r="O854" s="711">
        <f t="shared" si="77"/>
        <v>3303556.9800000004</v>
      </c>
    </row>
    <row r="855" spans="1:15" ht="24" x14ac:dyDescent="0.3">
      <c r="A855" s="737"/>
      <c r="B855" s="745"/>
      <c r="C855" s="745"/>
      <c r="D855" s="717"/>
      <c r="E855" s="709"/>
      <c r="F855" s="737"/>
      <c r="G855" s="737"/>
      <c r="I855" s="707">
        <v>45798</v>
      </c>
      <c r="J855" s="739" t="s">
        <v>8331</v>
      </c>
      <c r="K855" s="739" t="s">
        <v>8652</v>
      </c>
      <c r="L855" s="773" t="s">
        <v>8653</v>
      </c>
      <c r="M855" s="709">
        <v>500000</v>
      </c>
      <c r="N855" s="772"/>
      <c r="O855" s="711">
        <f t="shared" si="77"/>
        <v>2803556.9800000004</v>
      </c>
    </row>
    <row r="856" spans="1:15" ht="36" x14ac:dyDescent="0.3">
      <c r="A856" s="737"/>
      <c r="B856" s="745"/>
      <c r="C856" s="745"/>
      <c r="D856" s="717"/>
      <c r="E856" s="709"/>
      <c r="F856" s="737"/>
      <c r="G856" s="737"/>
      <c r="I856" s="707">
        <v>45799</v>
      </c>
      <c r="J856" s="739" t="s">
        <v>8004</v>
      </c>
      <c r="K856" s="739" t="s">
        <v>8877</v>
      </c>
      <c r="L856" s="773" t="s">
        <v>8878</v>
      </c>
      <c r="M856" s="709">
        <v>750000</v>
      </c>
      <c r="N856" s="772"/>
      <c r="O856" s="711">
        <f t="shared" ref="O856:O857" si="78">N856+O855-M856</f>
        <v>2053556.9800000004</v>
      </c>
    </row>
    <row r="857" spans="1:15" ht="36" x14ac:dyDescent="0.3">
      <c r="A857" s="737"/>
      <c r="B857" s="745"/>
      <c r="C857" s="745"/>
      <c r="D857" s="717"/>
      <c r="E857" s="709"/>
      <c r="F857" s="737"/>
      <c r="G857" s="737"/>
      <c r="I857" s="707">
        <v>45803</v>
      </c>
      <c r="J857" s="739" t="s">
        <v>7981</v>
      </c>
      <c r="K857" s="739" t="s">
        <v>8882</v>
      </c>
      <c r="L857" s="773" t="s">
        <v>8883</v>
      </c>
      <c r="M857" s="709">
        <v>180000</v>
      </c>
      <c r="N857" s="737"/>
      <c r="O857" s="711">
        <f t="shared" si="78"/>
        <v>1873556.9800000004</v>
      </c>
    </row>
    <row r="858" spans="1:15" ht="24" x14ac:dyDescent="0.3">
      <c r="A858" s="737"/>
      <c r="B858" s="745"/>
      <c r="C858" s="745"/>
      <c r="D858" s="717"/>
      <c r="E858" s="709"/>
      <c r="F858" s="737"/>
      <c r="G858" s="737"/>
      <c r="I858" s="707">
        <v>45803</v>
      </c>
      <c r="J858" s="739" t="s">
        <v>8545</v>
      </c>
      <c r="K858" s="739" t="s">
        <v>7982</v>
      </c>
      <c r="L858" s="773" t="s">
        <v>8182</v>
      </c>
      <c r="M858" s="709">
        <v>50000</v>
      </c>
      <c r="N858" s="772"/>
      <c r="O858" s="711">
        <f t="shared" ref="O858:O859" si="79">N858+O857-M858</f>
        <v>1823556.9800000004</v>
      </c>
    </row>
    <row r="859" spans="1:15" ht="24" x14ac:dyDescent="0.3">
      <c r="A859" s="737"/>
      <c r="B859" s="745"/>
      <c r="C859" s="745"/>
      <c r="D859" s="717"/>
      <c r="E859" s="709"/>
      <c r="F859" s="737"/>
      <c r="G859" s="737"/>
      <c r="I859" s="707">
        <v>45803</v>
      </c>
      <c r="J859" s="739" t="s">
        <v>8800</v>
      </c>
      <c r="K859" s="739" t="s">
        <v>7984</v>
      </c>
      <c r="L859" s="773" t="s">
        <v>8712</v>
      </c>
      <c r="M859" s="709">
        <v>50000</v>
      </c>
      <c r="N859" s="737"/>
      <c r="O859" s="711">
        <f t="shared" si="79"/>
        <v>1773556.9800000004</v>
      </c>
    </row>
    <row r="860" spans="1:15" ht="24" x14ac:dyDescent="0.3">
      <c r="A860" s="737"/>
      <c r="B860" s="745"/>
      <c r="C860" s="745"/>
      <c r="D860" s="717"/>
      <c r="E860" s="709"/>
      <c r="F860" s="737"/>
      <c r="G860" s="737"/>
      <c r="I860" s="707">
        <v>45803</v>
      </c>
      <c r="J860" s="739" t="s">
        <v>8004</v>
      </c>
      <c r="K860" s="739" t="s">
        <v>8884</v>
      </c>
      <c r="L860" s="773" t="s">
        <v>8885</v>
      </c>
      <c r="M860" s="709">
        <v>350000</v>
      </c>
      <c r="N860" s="772"/>
      <c r="O860" s="711">
        <f t="shared" ref="O860:O861" si="80">N860+O859-M860</f>
        <v>1423556.9800000004</v>
      </c>
    </row>
    <row r="861" spans="1:15" ht="24" x14ac:dyDescent="0.3">
      <c r="A861" s="737"/>
      <c r="B861" s="745"/>
      <c r="C861" s="745"/>
      <c r="D861" s="717"/>
      <c r="E861" s="709"/>
      <c r="F861" s="737"/>
      <c r="G861" s="737"/>
      <c r="I861" s="707">
        <v>45804</v>
      </c>
      <c r="J861" s="739"/>
      <c r="K861" s="739" t="s">
        <v>8886</v>
      </c>
      <c r="L861" s="719" t="s">
        <v>8887</v>
      </c>
      <c r="M861" s="709">
        <v>1500000</v>
      </c>
      <c r="N861" s="737"/>
      <c r="O861" s="711">
        <f t="shared" si="80"/>
        <v>-76443.019999999553</v>
      </c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A879" s="737"/>
      <c r="B879" s="745"/>
      <c r="C879" s="745"/>
      <c r="D879" s="717"/>
      <c r="E879" s="709"/>
      <c r="F879" s="737"/>
      <c r="G879" s="737"/>
      <c r="I879" s="737"/>
      <c r="J879" s="739"/>
      <c r="K879" s="739"/>
      <c r="L879" s="719"/>
      <c r="M879" s="709"/>
      <c r="N879" s="737"/>
      <c r="O879" s="737"/>
    </row>
    <row r="880" spans="1:15" x14ac:dyDescent="0.3">
      <c r="A880" s="737"/>
      <c r="B880" s="745"/>
      <c r="C880" s="745"/>
      <c r="D880" s="717"/>
      <c r="E880" s="709"/>
      <c r="F880" s="737"/>
      <c r="G880" s="737"/>
      <c r="I880" s="737"/>
      <c r="J880" s="739"/>
      <c r="K880" s="739"/>
      <c r="L880" s="719"/>
      <c r="M880" s="709"/>
      <c r="N880" s="737"/>
      <c r="O880" s="737"/>
    </row>
    <row r="881" spans="1:15" x14ac:dyDescent="0.3">
      <c r="A881" s="737"/>
      <c r="B881" s="745"/>
      <c r="C881" s="745"/>
      <c r="D881" s="717"/>
      <c r="E881" s="709"/>
      <c r="F881" s="737"/>
      <c r="G881" s="737"/>
      <c r="I881" s="737"/>
      <c r="J881" s="739"/>
      <c r="K881" s="739"/>
      <c r="L881" s="719"/>
      <c r="M881" s="709"/>
      <c r="N881" s="737"/>
      <c r="O881" s="737"/>
    </row>
    <row r="882" spans="1:15" x14ac:dyDescent="0.3">
      <c r="I882" s="737"/>
      <c r="J882" s="739"/>
      <c r="K882" s="739"/>
      <c r="L882" s="719"/>
      <c r="M882" s="709"/>
      <c r="N882" s="737"/>
      <c r="O882" s="737"/>
    </row>
    <row r="883" spans="1:15" x14ac:dyDescent="0.3">
      <c r="I883" s="737"/>
      <c r="J883" s="739"/>
      <c r="K883" s="739"/>
      <c r="L883" s="719"/>
      <c r="M883" s="709"/>
      <c r="N883" s="737"/>
      <c r="O883" s="737"/>
    </row>
    <row r="884" spans="1:15" x14ac:dyDescent="0.3">
      <c r="I884" s="737"/>
      <c r="J884" s="739"/>
      <c r="K884" s="739"/>
      <c r="L884" s="719"/>
      <c r="M884" s="709"/>
      <c r="N884" s="737"/>
      <c r="O884" s="737"/>
    </row>
    <row r="885" spans="1:15" x14ac:dyDescent="0.3">
      <c r="I885" s="737"/>
      <c r="J885" s="739"/>
      <c r="K885" s="739"/>
      <c r="L885" s="719"/>
      <c r="M885" s="709"/>
      <c r="N885" s="737"/>
      <c r="O885" s="737"/>
    </row>
    <row r="886" spans="1:15" x14ac:dyDescent="0.3">
      <c r="I886" s="737"/>
      <c r="J886" s="739"/>
      <c r="K886" s="739"/>
      <c r="L886" s="719"/>
      <c r="M886" s="709"/>
      <c r="N886" s="737"/>
      <c r="O886" s="737"/>
    </row>
    <row r="887" spans="1:15" x14ac:dyDescent="0.3">
      <c r="I887" s="737"/>
      <c r="J887" s="739"/>
      <c r="K887" s="739"/>
      <c r="L887" s="719"/>
      <c r="M887" s="709"/>
      <c r="N887" s="737"/>
      <c r="O887" s="737"/>
    </row>
    <row r="888" spans="1:15" x14ac:dyDescent="0.3">
      <c r="I888" s="737"/>
      <c r="J888" s="739"/>
      <c r="K888" s="739"/>
      <c r="L888" s="719"/>
      <c r="M888" s="709"/>
      <c r="N888" s="737"/>
      <c r="O888" s="737"/>
    </row>
    <row r="889" spans="1:15" x14ac:dyDescent="0.3">
      <c r="I889" s="737"/>
      <c r="J889" s="739"/>
      <c r="K889" s="739"/>
      <c r="L889" s="719"/>
      <c r="M889" s="709"/>
      <c r="N889" s="737"/>
      <c r="O889" s="737"/>
    </row>
    <row r="890" spans="1:15" x14ac:dyDescent="0.3">
      <c r="I890" s="737"/>
      <c r="J890" s="739"/>
      <c r="K890" s="739"/>
      <c r="L890" s="719"/>
      <c r="M890" s="709"/>
      <c r="N890" s="737"/>
      <c r="O890" s="737"/>
    </row>
  </sheetData>
  <autoFilter ref="A2:O731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20" t="s">
        <v>37</v>
      </c>
      <c r="B1" s="821"/>
      <c r="C1" s="821"/>
      <c r="D1" s="821"/>
      <c r="E1" s="821"/>
      <c r="F1" s="821"/>
      <c r="G1" s="821"/>
      <c r="H1" s="821"/>
      <c r="I1" s="821"/>
      <c r="J1" s="821"/>
      <c r="K1" s="821"/>
      <c r="L1" s="821"/>
      <c r="M1" s="20"/>
      <c r="N1" s="21"/>
    </row>
    <row r="2" spans="1:14" ht="30.75" customHeight="1" x14ac:dyDescent="0.25">
      <c r="A2" s="822" t="s">
        <v>38</v>
      </c>
      <c r="B2" s="823"/>
      <c r="C2" s="823"/>
      <c r="D2" s="823"/>
      <c r="E2" s="823"/>
      <c r="F2" s="823"/>
      <c r="G2" s="823"/>
      <c r="H2" s="823"/>
      <c r="I2" s="823"/>
      <c r="J2" s="823"/>
      <c r="K2" s="823"/>
      <c r="L2" s="82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18" t="s">
        <v>7051</v>
      </c>
      <c r="B62" s="819"/>
      <c r="C62" s="81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9"/>
  <sheetViews>
    <sheetView tabSelected="1" zoomScaleNormal="100" zoomScaleSheetLayoutView="110" workbookViewId="0">
      <pane ySplit="1" topLeftCell="A641" activePane="bottomLeft" state="frozen"/>
      <selection pane="bottomLeft" activeCell="I661" sqref="I661"/>
    </sheetView>
  </sheetViews>
  <sheetFormatPr defaultRowHeight="15" x14ac:dyDescent="0.25"/>
  <cols>
    <col min="1" max="1" width="9.5703125" style="1" customWidth="1"/>
    <col min="2" max="2" width="42.14062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15.7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31" t="s">
        <v>65</v>
      </c>
      <c r="C4" s="832"/>
      <c r="D4" s="832"/>
      <c r="E4" s="832"/>
      <c r="F4" s="83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31" t="s">
        <v>65</v>
      </c>
      <c r="C7" s="832"/>
      <c r="D7" s="832"/>
      <c r="E7" s="832"/>
      <c r="F7" s="83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31" t="s">
        <v>65</v>
      </c>
      <c r="C9" s="832"/>
      <c r="D9" s="832"/>
      <c r="E9" s="832"/>
      <c r="F9" s="83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31" t="s">
        <v>65</v>
      </c>
      <c r="C10" s="832"/>
      <c r="D10" s="832"/>
      <c r="E10" s="832"/>
      <c r="F10" s="83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31" t="s">
        <v>65</v>
      </c>
      <c r="C11" s="832"/>
      <c r="D11" s="832"/>
      <c r="E11" s="832"/>
      <c r="F11" s="83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31" t="s">
        <v>65</v>
      </c>
      <c r="C18" s="832"/>
      <c r="D18" s="832"/>
      <c r="E18" s="832"/>
      <c r="F18" s="83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31" t="s">
        <v>65</v>
      </c>
      <c r="C19" s="832"/>
      <c r="D19" s="832"/>
      <c r="E19" s="832"/>
      <c r="F19" s="83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31" t="s">
        <v>65</v>
      </c>
      <c r="C20" s="832"/>
      <c r="D20" s="832"/>
      <c r="E20" s="832"/>
      <c r="F20" s="83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31" t="s">
        <v>65</v>
      </c>
      <c r="C26" s="832"/>
      <c r="D26" s="832"/>
      <c r="E26" s="832"/>
      <c r="F26" s="83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31" t="s">
        <v>65</v>
      </c>
      <c r="C31" s="832"/>
      <c r="D31" s="832"/>
      <c r="E31" s="832"/>
      <c r="F31" s="83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31" t="s">
        <v>65</v>
      </c>
      <c r="C36" s="832"/>
      <c r="D36" s="832"/>
      <c r="E36" s="832"/>
      <c r="F36" s="83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31" t="s">
        <v>65</v>
      </c>
      <c r="C37" s="832"/>
      <c r="D37" s="832"/>
      <c r="E37" s="832"/>
      <c r="F37" s="83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31" t="s">
        <v>65</v>
      </c>
      <c r="C43" s="832"/>
      <c r="D43" s="832"/>
      <c r="E43" s="832"/>
      <c r="F43" s="83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31" t="s">
        <v>65</v>
      </c>
      <c r="C44" s="832"/>
      <c r="D44" s="832"/>
      <c r="E44" s="832"/>
      <c r="F44" s="83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31" t="s">
        <v>65</v>
      </c>
      <c r="C46" s="832"/>
      <c r="D46" s="832"/>
      <c r="E46" s="832"/>
      <c r="F46" s="83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31" t="s">
        <v>65</v>
      </c>
      <c r="C49" s="832"/>
      <c r="D49" s="832"/>
      <c r="E49" s="832"/>
      <c r="F49" s="83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31" t="s">
        <v>65</v>
      </c>
      <c r="C50" s="832"/>
      <c r="D50" s="832"/>
      <c r="E50" s="832"/>
      <c r="F50" s="83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31" t="s">
        <v>65</v>
      </c>
      <c r="C69" s="832"/>
      <c r="D69" s="832"/>
      <c r="E69" s="832"/>
      <c r="F69" s="83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31" t="s">
        <v>65</v>
      </c>
      <c r="C82" s="832"/>
      <c r="D82" s="832"/>
      <c r="E82" s="832"/>
      <c r="F82" s="83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34" t="s">
        <v>7706</v>
      </c>
      <c r="B327" s="835"/>
      <c r="C327" s="835"/>
      <c r="D327" s="835"/>
      <c r="E327" s="835"/>
      <c r="F327" s="835"/>
      <c r="G327" s="835"/>
      <c r="H327" s="83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34" t="s">
        <v>7705</v>
      </c>
      <c r="B353" s="835"/>
      <c r="C353" s="835"/>
      <c r="D353" s="835"/>
      <c r="E353" s="835"/>
      <c r="F353" s="835"/>
      <c r="G353" s="835"/>
      <c r="H353" s="83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34" t="s">
        <v>7745</v>
      </c>
      <c r="B371" s="835"/>
      <c r="C371" s="835"/>
      <c r="D371" s="835"/>
      <c r="E371" s="835"/>
      <c r="F371" s="835"/>
      <c r="G371" s="835"/>
      <c r="H371" s="83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37" t="s">
        <v>7907</v>
      </c>
      <c r="B384" s="838"/>
      <c r="C384" s="838"/>
      <c r="D384" s="838"/>
      <c r="E384" s="838"/>
      <c r="F384" s="838"/>
      <c r="G384" s="838"/>
      <c r="H384" s="651"/>
    </row>
    <row r="385" spans="1:9" s="7" customFormat="1" ht="28.5" x14ac:dyDescent="0.25">
      <c r="A385" s="837"/>
      <c r="B385" s="838"/>
      <c r="C385" s="838"/>
      <c r="D385" s="838"/>
      <c r="E385" s="838"/>
      <c r="F385" s="838"/>
      <c r="G385" s="83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25" t="s">
        <v>7907</v>
      </c>
      <c r="B391" s="826"/>
      <c r="C391" s="826"/>
      <c r="D391" s="826"/>
      <c r="E391" s="826"/>
      <c r="F391" s="826"/>
      <c r="G391" s="826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27" t="s">
        <v>7792</v>
      </c>
      <c r="B399" s="828"/>
      <c r="C399" s="828"/>
      <c r="D399" s="828"/>
      <c r="E399" s="828"/>
      <c r="F399" s="828"/>
      <c r="G399" s="828"/>
      <c r="H399" s="829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37" t="s">
        <v>7849</v>
      </c>
      <c r="B410" s="838"/>
      <c r="C410" s="838"/>
      <c r="D410" s="838"/>
      <c r="E410" s="838"/>
      <c r="F410" s="838"/>
      <c r="G410" s="83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27" t="s">
        <v>7870</v>
      </c>
      <c r="B424" s="828"/>
      <c r="C424" s="828"/>
      <c r="D424" s="828"/>
      <c r="E424" s="828"/>
      <c r="F424" s="828"/>
      <c r="G424" s="828"/>
      <c r="H424" s="829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24" t="s">
        <v>7920</v>
      </c>
      <c r="K425" s="824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25" t="s">
        <v>7908</v>
      </c>
      <c r="B440" s="826"/>
      <c r="C440" s="826"/>
      <c r="D440" s="826"/>
      <c r="E440" s="826"/>
      <c r="F440" s="826"/>
      <c r="G440" s="826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24" t="s">
        <v>7920</v>
      </c>
      <c r="K442" s="82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27" t="s">
        <v>7945</v>
      </c>
      <c r="B451" s="828"/>
      <c r="C451" s="828"/>
      <c r="D451" s="828"/>
      <c r="E451" s="828"/>
      <c r="F451" s="828"/>
      <c r="G451" s="828"/>
      <c r="H451" s="829"/>
      <c r="J451" s="824" t="s">
        <v>7920</v>
      </c>
      <c r="K451" s="82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25" t="s">
        <v>7952</v>
      </c>
      <c r="B462" s="826"/>
      <c r="C462" s="826"/>
      <c r="D462" s="826"/>
      <c r="E462" s="826"/>
      <c r="F462" s="826"/>
      <c r="G462" s="826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24"/>
      <c r="K464" s="82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27" t="s">
        <v>7954</v>
      </c>
      <c r="B472" s="828"/>
      <c r="C472" s="828"/>
      <c r="D472" s="828"/>
      <c r="E472" s="828"/>
      <c r="F472" s="828"/>
      <c r="G472" s="828"/>
      <c r="H472" s="829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24"/>
      <c r="K477" s="824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25" t="s">
        <v>8166</v>
      </c>
      <c r="B482" s="826"/>
      <c r="C482" s="826"/>
      <c r="D482" s="826"/>
      <c r="E482" s="826"/>
      <c r="F482" s="826"/>
      <c r="G482" s="826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27" t="s">
        <v>8259</v>
      </c>
      <c r="B490" s="828"/>
      <c r="C490" s="828"/>
      <c r="D490" s="828"/>
      <c r="E490" s="828"/>
      <c r="F490" s="828"/>
      <c r="G490" s="828"/>
      <c r="H490" s="829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24"/>
      <c r="K495" s="824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25" t="s">
        <v>8272</v>
      </c>
      <c r="B500" s="826"/>
      <c r="C500" s="826"/>
      <c r="D500" s="826"/>
      <c r="E500" s="826"/>
      <c r="F500" s="826"/>
      <c r="G500" s="826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27" t="s">
        <v>8273</v>
      </c>
      <c r="B509" s="828"/>
      <c r="C509" s="828"/>
      <c r="D509" s="828"/>
      <c r="E509" s="828"/>
      <c r="F509" s="828"/>
      <c r="G509" s="828"/>
      <c r="H509" s="829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24"/>
      <c r="K514" s="824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25" t="s">
        <v>8363</v>
      </c>
      <c r="B519" s="826"/>
      <c r="C519" s="826"/>
      <c r="D519" s="826"/>
      <c r="E519" s="826"/>
      <c r="F519" s="826"/>
      <c r="G519" s="826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27" t="s">
        <v>8273</v>
      </c>
      <c r="B528" s="828"/>
      <c r="C528" s="828"/>
      <c r="D528" s="828"/>
      <c r="E528" s="828"/>
      <c r="F528" s="828"/>
      <c r="G528" s="828"/>
      <c r="H528" s="829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24"/>
      <c r="K533" s="824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25" t="s">
        <v>8463</v>
      </c>
      <c r="B538" s="826"/>
      <c r="C538" s="826"/>
      <c r="D538" s="826"/>
      <c r="E538" s="826"/>
      <c r="F538" s="826"/>
      <c r="G538" s="826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27" t="s">
        <v>8273</v>
      </c>
      <c r="B549" s="828"/>
      <c r="C549" s="828"/>
      <c r="D549" s="828"/>
      <c r="E549" s="828"/>
      <c r="F549" s="828"/>
      <c r="G549" s="828"/>
      <c r="H549" s="829"/>
      <c r="I549" s="83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3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3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30"/>
      <c r="J552" s="824"/>
      <c r="K552" s="824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30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3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30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3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25" t="s">
        <v>8643</v>
      </c>
      <c r="B559" s="826"/>
      <c r="C559" s="826"/>
      <c r="D559" s="826"/>
      <c r="E559" s="826"/>
      <c r="F559" s="826"/>
      <c r="G559" s="826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27" t="s">
        <v>8273</v>
      </c>
      <c r="B570" s="828"/>
      <c r="C570" s="828"/>
      <c r="D570" s="828"/>
      <c r="E570" s="828"/>
      <c r="F570" s="828"/>
      <c r="G570" s="828"/>
      <c r="H570" s="829"/>
      <c r="I570" s="830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30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30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30"/>
      <c r="J573" s="824"/>
      <c r="K573" s="824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30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30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30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30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25" t="s">
        <v>8737</v>
      </c>
      <c r="B581" s="826"/>
      <c r="C581" s="826"/>
      <c r="D581" s="826"/>
      <c r="E581" s="826"/>
      <c r="F581" s="826"/>
      <c r="G581" s="826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27" t="s">
        <v>8758</v>
      </c>
      <c r="B590" s="828"/>
      <c r="C590" s="828"/>
      <c r="D590" s="828"/>
      <c r="E590" s="828"/>
      <c r="F590" s="828"/>
      <c r="G590" s="828"/>
      <c r="H590" s="829"/>
      <c r="I590" s="830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30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30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30"/>
      <c r="J593" s="824"/>
      <c r="K593" s="824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30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30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30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30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25" t="s">
        <v>8809</v>
      </c>
      <c r="B600" s="826"/>
      <c r="C600" s="826"/>
      <c r="D600" s="826"/>
      <c r="E600" s="826"/>
      <c r="F600" s="826"/>
      <c r="G600" s="826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27" t="s">
        <v>8758</v>
      </c>
      <c r="B608" s="828"/>
      <c r="C608" s="828"/>
      <c r="D608" s="828"/>
      <c r="E608" s="828"/>
      <c r="F608" s="828"/>
      <c r="G608" s="828"/>
      <c r="H608" s="829"/>
      <c r="I608" s="830"/>
      <c r="J608" s="615"/>
      <c r="K608" s="632"/>
    </row>
    <row r="609" spans="1:13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30"/>
      <c r="K609" s="590"/>
    </row>
    <row r="610" spans="1:13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30"/>
      <c r="K610" s="632"/>
    </row>
    <row r="611" spans="1:13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30"/>
      <c r="J611" s="824"/>
      <c r="K611" s="824"/>
    </row>
    <row r="612" spans="1:13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30"/>
      <c r="J612" s="7" t="s">
        <v>8819</v>
      </c>
      <c r="K612" s="7">
        <v>738000</v>
      </c>
    </row>
    <row r="613" spans="1:13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30"/>
      <c r="J613" s="615">
        <v>0.22</v>
      </c>
      <c r="K613" s="632">
        <f>K612*22%</f>
        <v>162360</v>
      </c>
    </row>
    <row r="614" spans="1:13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30"/>
      <c r="K614" s="590">
        <f>K613+K612</f>
        <v>900360</v>
      </c>
    </row>
    <row r="615" spans="1:13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30"/>
      <c r="J615" s="615"/>
      <c r="K615" s="632"/>
    </row>
    <row r="616" spans="1:13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3" ht="15.75" thickBot="1" x14ac:dyDescent="0.3"/>
    <row r="619" spans="1:13" s="7" customFormat="1" ht="28.5" x14ac:dyDescent="0.25">
      <c r="A619" s="825" t="s">
        <v>8811</v>
      </c>
      <c r="B619" s="826"/>
      <c r="C619" s="826"/>
      <c r="D619" s="826"/>
      <c r="E619" s="826"/>
      <c r="F619" s="826"/>
      <c r="G619" s="826"/>
      <c r="H619" s="644"/>
      <c r="J619" s="632"/>
    </row>
    <row r="620" spans="1:13" s="7" customFormat="1" ht="15" customHeight="1" x14ac:dyDescent="0.25">
      <c r="A620" s="489">
        <v>1095</v>
      </c>
      <c r="B620" s="5" t="s">
        <v>8812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8813</v>
      </c>
      <c r="K620" s="632"/>
    </row>
    <row r="621" spans="1:13" ht="15.75" x14ac:dyDescent="0.25">
      <c r="A621" s="489">
        <v>1096</v>
      </c>
      <c r="B621" s="5" t="s">
        <v>8812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8880</v>
      </c>
    </row>
    <row r="622" spans="1:13" s="7" customFormat="1" ht="15.75" x14ac:dyDescent="0.25">
      <c r="A622" s="489">
        <v>1097</v>
      </c>
      <c r="B622" s="5" t="s">
        <v>8812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8814</v>
      </c>
    </row>
    <row r="623" spans="1:13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8818</v>
      </c>
      <c r="M623" s="7">
        <v>6.5</v>
      </c>
    </row>
    <row r="624" spans="1:13" s="7" customFormat="1" ht="15.75" x14ac:dyDescent="0.25">
      <c r="A624" s="489">
        <v>1100</v>
      </c>
      <c r="B624" s="5" t="s">
        <v>99</v>
      </c>
      <c r="C624" s="410">
        <v>282269</v>
      </c>
      <c r="D624" s="25">
        <v>0.15</v>
      </c>
      <c r="E624" s="10">
        <v>42340.35</v>
      </c>
      <c r="F624" s="10">
        <v>324609.34999999998</v>
      </c>
      <c r="G624" s="450" t="s">
        <v>7168</v>
      </c>
      <c r="H624" s="770"/>
    </row>
    <row r="625" spans="1:13" s="7" customFormat="1" ht="15.75" x14ac:dyDescent="0.25">
      <c r="A625" s="489">
        <v>1101</v>
      </c>
      <c r="B625" s="5" t="s">
        <v>119</v>
      </c>
      <c r="C625" s="410">
        <v>374000</v>
      </c>
      <c r="D625" s="25">
        <v>0.15</v>
      </c>
      <c r="E625" s="10">
        <v>56100</v>
      </c>
      <c r="F625" s="10">
        <v>430100</v>
      </c>
      <c r="G625" s="450" t="s">
        <v>7168</v>
      </c>
      <c r="H625" s="770"/>
    </row>
    <row r="626" spans="1:13" s="7" customFormat="1" ht="15.75" x14ac:dyDescent="0.25">
      <c r="A626" s="489">
        <v>1102</v>
      </c>
      <c r="B626" s="5" t="s">
        <v>114</v>
      </c>
      <c r="C626" s="410">
        <v>346500</v>
      </c>
      <c r="D626" s="25">
        <v>0.15</v>
      </c>
      <c r="E626" s="10">
        <v>51975</v>
      </c>
      <c r="F626" s="10">
        <v>398475</v>
      </c>
      <c r="G626" s="450" t="s">
        <v>7168</v>
      </c>
      <c r="H626" s="770"/>
    </row>
    <row r="627" spans="1:13" s="7" customFormat="1" ht="15.75" x14ac:dyDescent="0.25">
      <c r="A627" s="489"/>
      <c r="B627" s="5"/>
      <c r="C627" s="410"/>
      <c r="D627" s="25"/>
      <c r="E627" s="10"/>
      <c r="F627" s="10"/>
      <c r="G627" s="768"/>
      <c r="H627" s="768"/>
    </row>
    <row r="628" spans="1:13" s="7" customFormat="1" ht="15.75" x14ac:dyDescent="0.25">
      <c r="A628" s="768"/>
      <c r="G628" s="768"/>
      <c r="H628" s="768"/>
    </row>
    <row r="629" spans="1:13" s="7" customFormat="1" ht="23.25" x14ac:dyDescent="0.25">
      <c r="A629" s="827" t="s">
        <v>8758</v>
      </c>
      <c r="B629" s="828"/>
      <c r="C629" s="828"/>
      <c r="D629" s="828"/>
      <c r="E629" s="828"/>
      <c r="F629" s="828"/>
      <c r="G629" s="828"/>
      <c r="H629" s="829"/>
      <c r="I629" s="830"/>
      <c r="J629" s="777" t="s">
        <v>8872</v>
      </c>
      <c r="K629" s="10">
        <v>618646</v>
      </c>
      <c r="L629" s="615"/>
      <c r="M629" s="632"/>
    </row>
    <row r="630" spans="1:13" s="7" customFormat="1" ht="15.75" x14ac:dyDescent="0.25">
      <c r="A630" s="645"/>
      <c r="B630" s="646"/>
      <c r="C630" s="647">
        <f>C627+C623+C622+C621+C620+C626+C625+C624</f>
        <v>2390069</v>
      </c>
      <c r="D630" s="648"/>
      <c r="E630" s="657" t="s">
        <v>7620</v>
      </c>
      <c r="F630" s="657"/>
      <c r="G630" s="650"/>
      <c r="H630" s="651"/>
      <c r="I630" s="830"/>
      <c r="J630" s="777">
        <v>0.18</v>
      </c>
      <c r="K630" s="10">
        <f>K629*18%</f>
        <v>111356.28</v>
      </c>
      <c r="M630" s="590"/>
    </row>
    <row r="631" spans="1:13" s="7" customFormat="1" ht="15.75" x14ac:dyDescent="0.25">
      <c r="A631" s="645"/>
      <c r="B631" s="658" t="s">
        <v>7754</v>
      </c>
      <c r="C631" s="647">
        <f>C630*60%</f>
        <v>1434041.4</v>
      </c>
      <c r="D631" s="648"/>
      <c r="E631" s="647"/>
      <c r="F631" s="647"/>
      <c r="G631" s="650" t="s">
        <v>7663</v>
      </c>
      <c r="H631" s="659">
        <f>SUM(E620:E627)</f>
        <v>358510.35</v>
      </c>
      <c r="I631" s="830"/>
      <c r="J631" s="5"/>
      <c r="K631" s="778">
        <f>K630+K629</f>
        <v>730002.28</v>
      </c>
    </row>
    <row r="632" spans="1:13" s="7" customFormat="1" ht="15.75" x14ac:dyDescent="0.25">
      <c r="A632" s="645"/>
      <c r="B632" s="658" t="s">
        <v>7753</v>
      </c>
      <c r="C632" s="647">
        <f>C630*40%</f>
        <v>956027.60000000009</v>
      </c>
      <c r="D632" s="648"/>
      <c r="E632" s="660"/>
      <c r="F632" s="660">
        <f>K629+K632</f>
        <v>968646</v>
      </c>
      <c r="G632" s="661">
        <v>0.8</v>
      </c>
      <c r="H632" s="662">
        <f>H631*80%</f>
        <v>286808.27999999997</v>
      </c>
      <c r="I632" s="830"/>
      <c r="J632" s="777" t="s">
        <v>8873</v>
      </c>
      <c r="K632" s="10">
        <v>350000</v>
      </c>
    </row>
    <row r="633" spans="1:13" s="7" customFormat="1" ht="15.75" x14ac:dyDescent="0.25">
      <c r="A633" s="645"/>
      <c r="B633" s="658"/>
      <c r="C633" s="647"/>
      <c r="D633" s="648"/>
      <c r="E633" s="663">
        <v>0.15</v>
      </c>
      <c r="F633" s="660">
        <f>F632*15%</f>
        <v>145296.9</v>
      </c>
      <c r="G633" s="650"/>
      <c r="H633" s="651"/>
      <c r="I633" s="830"/>
      <c r="J633" s="777">
        <v>0.18</v>
      </c>
      <c r="K633" s="10">
        <f>K632*18%</f>
        <v>63000</v>
      </c>
    </row>
    <row r="634" spans="1:13" s="7" customFormat="1" ht="15.75" x14ac:dyDescent="0.25">
      <c r="A634" s="645"/>
      <c r="B634" s="658" t="s">
        <v>7665</v>
      </c>
      <c r="C634" s="647">
        <f>C631</f>
        <v>1434041.4</v>
      </c>
      <c r="D634" s="648"/>
      <c r="E634" s="660"/>
      <c r="F634" s="660"/>
      <c r="G634" s="650" t="s">
        <v>7881</v>
      </c>
      <c r="H634" s="659">
        <f>F633</f>
        <v>145296.9</v>
      </c>
      <c r="I634" s="830"/>
      <c r="J634" s="5"/>
      <c r="K634" s="778">
        <f>K633+K632</f>
        <v>413000</v>
      </c>
    </row>
    <row r="635" spans="1:13" s="7" customFormat="1" ht="15.75" x14ac:dyDescent="0.25">
      <c r="A635" s="645"/>
      <c r="B635" s="658" t="s">
        <v>7623</v>
      </c>
      <c r="C635" s="647">
        <f>C634</f>
        <v>1434041.4</v>
      </c>
      <c r="D635" s="648"/>
      <c r="E635" s="663"/>
      <c r="F635" s="660"/>
      <c r="G635" s="650" t="s">
        <v>7882</v>
      </c>
      <c r="H635" s="659">
        <f>H632-H634</f>
        <v>141511.37999999998</v>
      </c>
      <c r="I635" s="830"/>
      <c r="J635" s="615"/>
      <c r="K635" s="632"/>
    </row>
    <row r="636" spans="1:13" s="7" customFormat="1" ht="15.75" x14ac:dyDescent="0.25">
      <c r="A636" s="645"/>
      <c r="B636" s="664">
        <v>0.22</v>
      </c>
      <c r="C636" s="647">
        <f>C635*22%</f>
        <v>315489.10800000001</v>
      </c>
      <c r="D636" s="648"/>
      <c r="E636" s="663"/>
      <c r="F636" s="660"/>
      <c r="G636" s="650"/>
      <c r="H636" s="651"/>
      <c r="I636" s="830"/>
      <c r="K636" s="590"/>
    </row>
    <row r="637" spans="1:13" s="7" customFormat="1" ht="16.5" thickBot="1" x14ac:dyDescent="0.3">
      <c r="A637" s="618"/>
      <c r="B637" s="698"/>
      <c r="C637" s="698"/>
      <c r="D637" s="698"/>
      <c r="E637" s="698"/>
      <c r="F637" s="698"/>
      <c r="G637" s="699"/>
      <c r="H637" s="700"/>
    </row>
    <row r="638" spans="1:13" ht="15.75" x14ac:dyDescent="0.25">
      <c r="J638" s="615"/>
      <c r="K638" s="632"/>
    </row>
    <row r="639" spans="1:13" ht="15.75" x14ac:dyDescent="0.25">
      <c r="J639" s="7"/>
      <c r="K639" s="590"/>
    </row>
    <row r="641" spans="1:13" ht="16.5" thickBot="1" x14ac:dyDescent="0.3">
      <c r="J641" s="7"/>
      <c r="K641" s="7"/>
    </row>
    <row r="642" spans="1:13" s="7" customFormat="1" ht="28.5" x14ac:dyDescent="0.25">
      <c r="A642" s="825" t="s">
        <v>8847</v>
      </c>
      <c r="B642" s="826"/>
      <c r="C642" s="826"/>
      <c r="D642" s="826"/>
      <c r="E642" s="826"/>
      <c r="F642" s="826"/>
      <c r="G642" s="826"/>
      <c r="H642" s="644"/>
      <c r="J642" s="5" t="s">
        <v>8874</v>
      </c>
      <c r="K642" s="10">
        <f>135000*2</f>
        <v>270000</v>
      </c>
    </row>
    <row r="643" spans="1:13" s="7" customFormat="1" ht="15" customHeight="1" x14ac:dyDescent="0.25">
      <c r="A643" s="489">
        <v>1103</v>
      </c>
      <c r="B643" s="673" t="s">
        <v>7438</v>
      </c>
      <c r="C643" s="410">
        <v>666950</v>
      </c>
      <c r="D643" s="25">
        <v>0.15</v>
      </c>
      <c r="E643" s="10">
        <f>D643*C643</f>
        <v>100042.5</v>
      </c>
      <c r="F643" s="10">
        <f>E643+C643</f>
        <v>766992.5</v>
      </c>
      <c r="G643" s="450" t="s">
        <v>7168</v>
      </c>
      <c r="H643" s="775"/>
      <c r="I643" s="7" t="s">
        <v>8848</v>
      </c>
      <c r="J643" s="777">
        <v>0.22</v>
      </c>
      <c r="K643" s="10">
        <f>K642*22%</f>
        <v>59400</v>
      </c>
    </row>
    <row r="644" spans="1:13" s="7" customFormat="1" ht="15.75" x14ac:dyDescent="0.25">
      <c r="A644" s="489">
        <v>1104</v>
      </c>
      <c r="B644" s="5" t="s">
        <v>8812</v>
      </c>
      <c r="C644" s="410">
        <v>275000</v>
      </c>
      <c r="D644" s="25">
        <v>0.15</v>
      </c>
      <c r="E644" s="10">
        <f>D644*C644</f>
        <v>41250</v>
      </c>
      <c r="F644" s="10">
        <f>E644+C644</f>
        <v>316250</v>
      </c>
      <c r="G644" s="450" t="s">
        <v>7168</v>
      </c>
      <c r="H644" s="770"/>
      <c r="I644" s="7" t="s">
        <v>8871</v>
      </c>
      <c r="J644" s="5"/>
      <c r="K644" s="10">
        <f>K643+K642</f>
        <v>329400</v>
      </c>
    </row>
    <row r="645" spans="1:13" s="7" customFormat="1" ht="16.5" customHeight="1" x14ac:dyDescent="0.25">
      <c r="A645" s="489">
        <v>1105</v>
      </c>
      <c r="B645" s="673" t="s">
        <v>7438</v>
      </c>
      <c r="C645" s="410">
        <v>255000</v>
      </c>
      <c r="D645" s="25">
        <v>0.15</v>
      </c>
      <c r="E645" s="10">
        <f>D645*C645</f>
        <v>38250</v>
      </c>
      <c r="F645" s="10">
        <f>E645+C645</f>
        <v>293250</v>
      </c>
      <c r="G645" s="450" t="s">
        <v>7168</v>
      </c>
      <c r="H645" s="776"/>
      <c r="I645" s="7" t="s">
        <v>8881</v>
      </c>
      <c r="J645" s="5" t="s">
        <v>7890</v>
      </c>
      <c r="K645" s="10">
        <v>1375474.3523999997</v>
      </c>
    </row>
    <row r="646" spans="1:13" ht="15.75" x14ac:dyDescent="0.25">
      <c r="A646" s="489"/>
      <c r="B646" s="5" t="s">
        <v>99</v>
      </c>
      <c r="C646" s="410">
        <v>282269</v>
      </c>
      <c r="D646" s="25">
        <v>0.15</v>
      </c>
      <c r="E646" s="10">
        <v>42340.35</v>
      </c>
      <c r="F646" s="10">
        <v>324609.34999999998</v>
      </c>
      <c r="G646" s="450" t="s">
        <v>7168</v>
      </c>
      <c r="I646" s="7"/>
      <c r="J646" s="777">
        <v>0.18</v>
      </c>
      <c r="K646" s="10">
        <f>K645*18%</f>
        <v>247585.38343199994</v>
      </c>
    </row>
    <row r="647" spans="1:13" ht="15.75" x14ac:dyDescent="0.25">
      <c r="A647" s="489"/>
      <c r="B647" s="5" t="s">
        <v>119</v>
      </c>
      <c r="C647" s="410">
        <v>374000</v>
      </c>
      <c r="D647" s="25">
        <v>0.15</v>
      </c>
      <c r="E647" s="10">
        <v>56100</v>
      </c>
      <c r="F647" s="10">
        <v>430100</v>
      </c>
      <c r="G647" s="450" t="s">
        <v>7168</v>
      </c>
      <c r="I647" s="7"/>
      <c r="J647" s="777"/>
      <c r="K647" s="10">
        <f>K646+K645</f>
        <v>1623059.7358319997</v>
      </c>
    </row>
    <row r="648" spans="1:13" s="7" customFormat="1" ht="15.75" x14ac:dyDescent="0.25">
      <c r="A648" s="489"/>
      <c r="B648" s="5" t="s">
        <v>114</v>
      </c>
      <c r="C648" s="410">
        <v>346500</v>
      </c>
      <c r="D648" s="25">
        <v>0.15</v>
      </c>
      <c r="E648" s="10">
        <v>51975</v>
      </c>
      <c r="F648" s="10">
        <v>398475</v>
      </c>
      <c r="G648" s="450" t="s">
        <v>7168</v>
      </c>
      <c r="H648" s="770"/>
      <c r="J648" s="5" t="s">
        <v>8835</v>
      </c>
      <c r="K648" s="13">
        <v>286885</v>
      </c>
    </row>
    <row r="649" spans="1:13" s="7" customFormat="1" ht="15.75" x14ac:dyDescent="0.25">
      <c r="A649" s="489"/>
      <c r="B649" s="5" t="s">
        <v>8093</v>
      </c>
      <c r="C649" s="410">
        <v>275000</v>
      </c>
      <c r="D649" s="25">
        <v>0.15</v>
      </c>
      <c r="E649" s="10">
        <f>D649*C649</f>
        <v>41250</v>
      </c>
      <c r="F649" s="10">
        <f>E649+C649</f>
        <v>316250</v>
      </c>
      <c r="G649" s="450" t="s">
        <v>7168</v>
      </c>
      <c r="H649" s="770"/>
      <c r="J649" s="777">
        <v>0.22</v>
      </c>
      <c r="K649" s="10">
        <f>K648*22%</f>
        <v>63114.7</v>
      </c>
    </row>
    <row r="650" spans="1:13" s="7" customFormat="1" ht="15.75" x14ac:dyDescent="0.25">
      <c r="A650" s="770"/>
      <c r="G650" s="770"/>
      <c r="H650" s="770"/>
      <c r="J650" s="5" t="s">
        <v>8831</v>
      </c>
      <c r="K650" s="10">
        <v>183016</v>
      </c>
    </row>
    <row r="651" spans="1:13" s="7" customFormat="1" ht="23.25" x14ac:dyDescent="0.25">
      <c r="A651" s="827" t="s">
        <v>8758</v>
      </c>
      <c r="B651" s="828"/>
      <c r="C651" s="828"/>
      <c r="D651" s="828"/>
      <c r="E651" s="828"/>
      <c r="F651" s="828"/>
      <c r="G651" s="828"/>
      <c r="H651" s="829"/>
      <c r="I651" s="830"/>
      <c r="J651" s="777">
        <v>0.18</v>
      </c>
      <c r="K651" s="10">
        <f>K650*18%</f>
        <v>32942.879999999997</v>
      </c>
      <c r="L651" s="615"/>
      <c r="M651" s="632"/>
    </row>
    <row r="652" spans="1:13" s="7" customFormat="1" ht="15.75" x14ac:dyDescent="0.25">
      <c r="A652" s="645"/>
      <c r="B652" s="646"/>
      <c r="C652" s="647">
        <f>C644+C649+C648+C647+C646+C643+C645</f>
        <v>2474719</v>
      </c>
      <c r="D652" s="648"/>
      <c r="E652" s="657" t="s">
        <v>7620</v>
      </c>
      <c r="F652" s="657"/>
      <c r="G652" s="650"/>
      <c r="H652" s="651"/>
      <c r="I652" s="830"/>
      <c r="J652"/>
      <c r="K652"/>
      <c r="M652" s="590"/>
    </row>
    <row r="653" spans="1:13" s="7" customFormat="1" ht="15.75" x14ac:dyDescent="0.25">
      <c r="A653" s="645"/>
      <c r="B653" s="658" t="s">
        <v>7754</v>
      </c>
      <c r="C653" s="647">
        <f>C652*60%</f>
        <v>1484831.4</v>
      </c>
      <c r="D653" s="648"/>
      <c r="E653" s="647"/>
      <c r="F653" s="647"/>
      <c r="G653" s="650" t="s">
        <v>7663</v>
      </c>
      <c r="H653" s="659">
        <f>SUM(E643:E649)</f>
        <v>371207.85</v>
      </c>
      <c r="I653" s="830"/>
      <c r="J653"/>
      <c r="K653"/>
    </row>
    <row r="654" spans="1:13" s="7" customFormat="1" ht="15.75" x14ac:dyDescent="0.25">
      <c r="A654" s="645"/>
      <c r="B654" s="658" t="s">
        <v>7753</v>
      </c>
      <c r="C654" s="647">
        <f>C652*40%</f>
        <v>989887.60000000009</v>
      </c>
      <c r="D654" s="648"/>
      <c r="E654" s="660"/>
      <c r="F654" s="660">
        <f>K642+K645+K648+K650</f>
        <v>2115375.3523999997</v>
      </c>
      <c r="G654" s="661">
        <v>0.8</v>
      </c>
      <c r="H654" s="662">
        <f>H653*80%</f>
        <v>296966.27999999997</v>
      </c>
      <c r="I654" s="830"/>
      <c r="J654"/>
      <c r="K654"/>
    </row>
    <row r="655" spans="1:13" s="7" customFormat="1" ht="15.75" x14ac:dyDescent="0.25">
      <c r="A655" s="645"/>
      <c r="B655" s="658"/>
      <c r="C655" s="647"/>
      <c r="D655" s="648"/>
      <c r="E655" s="663">
        <v>0.15</v>
      </c>
      <c r="F655" s="660">
        <f>F654*15%</f>
        <v>317306.30285999994</v>
      </c>
      <c r="G655" s="650"/>
      <c r="H655" s="651"/>
      <c r="I655" s="830"/>
      <c r="J655"/>
      <c r="K655"/>
    </row>
    <row r="656" spans="1:13" s="7" customFormat="1" ht="15.75" x14ac:dyDescent="0.25">
      <c r="A656" s="645"/>
      <c r="B656" s="658" t="s">
        <v>7665</v>
      </c>
      <c r="C656" s="647">
        <f>C653</f>
        <v>1484831.4</v>
      </c>
      <c r="D656" s="648"/>
      <c r="E656" s="660"/>
      <c r="F656" s="660"/>
      <c r="G656" s="650" t="s">
        <v>7881</v>
      </c>
      <c r="H656" s="659">
        <f>F655</f>
        <v>317306.30285999994</v>
      </c>
      <c r="I656" s="830"/>
      <c r="J656"/>
      <c r="K656"/>
    </row>
    <row r="657" spans="1:11" s="7" customFormat="1" ht="15.75" x14ac:dyDescent="0.25">
      <c r="A657" s="645"/>
      <c r="B657" s="658" t="s">
        <v>7623</v>
      </c>
      <c r="C657" s="647">
        <f>C656</f>
        <v>1484831.4</v>
      </c>
      <c r="D657" s="648"/>
      <c r="E657" s="663"/>
      <c r="F657" s="660"/>
      <c r="G657" s="650" t="s">
        <v>7882</v>
      </c>
      <c r="H657" s="659">
        <f>H654-H656</f>
        <v>-20340.022859999968</v>
      </c>
      <c r="I657" s="830"/>
      <c r="J657"/>
      <c r="K657"/>
    </row>
    <row r="658" spans="1:11" s="7" customFormat="1" ht="15.75" x14ac:dyDescent="0.25">
      <c r="A658" s="645"/>
      <c r="B658" s="664">
        <v>0.22</v>
      </c>
      <c r="C658" s="647">
        <f>C657*22%</f>
        <v>326662.908</v>
      </c>
      <c r="D658" s="648"/>
      <c r="E658" s="663"/>
      <c r="F658" s="660"/>
      <c r="G658" s="650"/>
      <c r="H658" s="651"/>
      <c r="I658" s="830"/>
      <c r="J658"/>
      <c r="K658"/>
    </row>
    <row r="659" spans="1:11" s="7" customFormat="1" ht="16.5" thickBot="1" x14ac:dyDescent="0.3">
      <c r="A659" s="618"/>
      <c r="B659" s="698"/>
      <c r="C659" s="698"/>
      <c r="D659" s="698"/>
      <c r="E659" s="698"/>
      <c r="F659" s="698"/>
      <c r="G659" s="699"/>
      <c r="H659" s="700"/>
      <c r="J659"/>
      <c r="K659"/>
    </row>
  </sheetData>
  <autoFilter ref="A1:J269" xr:uid="{00000000-0001-0000-0400-000000000000}"/>
  <mergeCells count="68">
    <mergeCell ref="A642:G642"/>
    <mergeCell ref="A651:H651"/>
    <mergeCell ref="I651:I658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  <mergeCell ref="J451:K451"/>
    <mergeCell ref="J425:K425"/>
    <mergeCell ref="J442:K442"/>
    <mergeCell ref="A462:G462"/>
    <mergeCell ref="J464:K464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J611:K611"/>
    <mergeCell ref="A619:G619"/>
    <mergeCell ref="A629:H629"/>
    <mergeCell ref="I629:I636"/>
    <mergeCell ref="A600:G600"/>
    <mergeCell ref="A608:H608"/>
    <mergeCell ref="I608:I615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8:G641 G601:G607 G660:G1048576 G644 G646:G650">
    <cfRule type="containsText" dxfId="15" priority="19" operator="containsText" text="Pending">
      <formula>NOT(ISERROR(SEARCH("Pending",G1)))</formula>
    </cfRule>
    <cfRule type="containsText" dxfId="14" priority="20" operator="containsText" text="Received">
      <formula>NOT(ISERROR(SEARCH("Received",G1)))</formula>
    </cfRule>
  </conditionalFormatting>
  <conditionalFormatting sqref="G582 G589 G591:G598">
    <cfRule type="containsText" dxfId="13" priority="17" operator="containsText" text="Pending">
      <formula>NOT(ISERROR(SEARCH("Pending",G582)))</formula>
    </cfRule>
    <cfRule type="containsText" dxfId="12" priority="18" operator="containsText" text="Received">
      <formula>NOT(ISERROR(SEARCH("Received",G582)))</formula>
    </cfRule>
  </conditionalFormatting>
  <conditionalFormatting sqref="G609:G616">
    <cfRule type="containsText" dxfId="11" priority="13" operator="containsText" text="Pending">
      <formula>NOT(ISERROR(SEARCH("Pending",G609)))</formula>
    </cfRule>
    <cfRule type="containsText" dxfId="10" priority="14" operator="containsText" text="Received">
      <formula>NOT(ISERROR(SEARCH("Received",G609)))</formula>
    </cfRule>
  </conditionalFormatting>
  <conditionalFormatting sqref="G620:G628">
    <cfRule type="containsText" dxfId="9" priority="11" operator="containsText" text="Pending">
      <formula>NOT(ISERROR(SEARCH("Pending",G620)))</formula>
    </cfRule>
    <cfRule type="containsText" dxfId="8" priority="12" operator="containsText" text="Received">
      <formula>NOT(ISERROR(SEARCH("Received",G620)))</formula>
    </cfRule>
  </conditionalFormatting>
  <conditionalFormatting sqref="G630:G637">
    <cfRule type="containsText" dxfId="7" priority="9" operator="containsText" text="Pending">
      <formula>NOT(ISERROR(SEARCH("Pending",G630)))</formula>
    </cfRule>
    <cfRule type="containsText" dxfId="6" priority="10" operator="containsText" text="Received">
      <formula>NOT(ISERROR(SEARCH("Received",G630)))</formula>
    </cfRule>
  </conditionalFormatting>
  <conditionalFormatting sqref="G652:G659">
    <cfRule type="containsText" dxfId="5" priority="5" operator="containsText" text="Pending">
      <formula>NOT(ISERROR(SEARCH("Pending",G652)))</formula>
    </cfRule>
    <cfRule type="containsText" dxfId="4" priority="6" operator="containsText" text="Received">
      <formula>NOT(ISERROR(SEARCH("Received",G652)))</formula>
    </cfRule>
  </conditionalFormatting>
  <conditionalFormatting sqref="G643:G644">
    <cfRule type="containsText" dxfId="3" priority="3" operator="containsText" text="Pending">
      <formula>NOT(ISERROR(SEARCH("Pending",G643)))</formula>
    </cfRule>
    <cfRule type="containsText" dxfId="2" priority="4" operator="containsText" text="Received">
      <formula>NOT(ISERROR(SEARCH("Received",G643)))</formula>
    </cfRule>
  </conditionalFormatting>
  <conditionalFormatting sqref="G645">
    <cfRule type="containsText" dxfId="1" priority="1" operator="containsText" text="Pending">
      <formula>NOT(ISERROR(SEARCH("Pending",G645)))</formula>
    </cfRule>
    <cfRule type="containsText" dxfId="0" priority="2" operator="containsText" text="Received">
      <formula>NOT(ISERROR(SEARCH("Received",G645)))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5"/>
  <sheetViews>
    <sheetView topLeftCell="A19" workbookViewId="0">
      <selection activeCell="N6" sqref="N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54" t="s">
        <v>6983</v>
      </c>
      <c r="B1" s="855"/>
      <c r="C1" s="855"/>
      <c r="D1" s="855"/>
      <c r="E1" s="856"/>
      <c r="G1" s="860" t="s">
        <v>6984</v>
      </c>
      <c r="H1" s="860"/>
      <c r="I1" s="860"/>
      <c r="J1" s="860"/>
      <c r="K1" s="324"/>
      <c r="L1" s="839" t="s">
        <v>7290</v>
      </c>
      <c r="M1" s="839"/>
      <c r="N1" s="839"/>
      <c r="O1" s="839"/>
      <c r="P1" s="839"/>
      <c r="R1" s="839" t="s">
        <v>6986</v>
      </c>
      <c r="S1" s="839"/>
      <c r="T1" s="839"/>
      <c r="U1" s="839"/>
    </row>
    <row r="2" spans="1:28" ht="28.15" customHeight="1" x14ac:dyDescent="0.25">
      <c r="A2" s="857"/>
      <c r="B2" s="858"/>
      <c r="C2" s="858"/>
      <c r="D2" s="858"/>
      <c r="E2" s="859"/>
      <c r="G2" s="860"/>
      <c r="H2" s="860"/>
      <c r="I2" s="860"/>
      <c r="J2" s="860"/>
      <c r="K2" s="324"/>
      <c r="L2" s="839"/>
      <c r="M2" s="839"/>
      <c r="N2" s="839"/>
      <c r="O2" s="839"/>
      <c r="P2" s="839"/>
      <c r="R2" s="839"/>
      <c r="S2" s="839"/>
      <c r="T2" s="839"/>
      <c r="U2" s="83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45536</v>
      </c>
      <c r="M4" s="339">
        <v>90838</v>
      </c>
      <c r="N4" s="560">
        <f>M4</f>
        <v>90838</v>
      </c>
      <c r="O4" s="340"/>
      <c r="P4" s="561" t="s">
        <v>8857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45566</v>
      </c>
      <c r="M5" s="339">
        <v>90838</v>
      </c>
      <c r="N5" s="560">
        <f>M5</f>
        <v>90838</v>
      </c>
      <c r="O5" s="340"/>
      <c r="P5" s="561" t="s">
        <v>8857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/>
      <c r="M6" s="339"/>
      <c r="N6" s="560"/>
      <c r="O6" s="340"/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/>
      <c r="M7" s="339"/>
      <c r="N7" s="560"/>
      <c r="O7" s="340"/>
      <c r="P7" s="561"/>
      <c r="Q7" s="333"/>
      <c r="R7" s="334">
        <v>45717</v>
      </c>
      <c r="S7" s="339">
        <v>38335</v>
      </c>
      <c r="T7" s="769" t="s">
        <v>7353</v>
      </c>
      <c r="U7" s="352" t="s">
        <v>8840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/>
      <c r="M8" s="339"/>
      <c r="N8" s="560"/>
      <c r="O8" s="340"/>
      <c r="P8" s="561"/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 t="s">
        <v>214</v>
      </c>
      <c r="E9" s="352" t="s">
        <v>8846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771"/>
      <c r="M9" s="771"/>
      <c r="N9" s="771"/>
      <c r="O9" s="771"/>
      <c r="P9" s="771"/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771"/>
      <c r="M10" s="771"/>
      <c r="N10" s="771"/>
      <c r="O10" s="771"/>
      <c r="P10" s="771"/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771"/>
      <c r="M11" s="771"/>
      <c r="N11" s="771"/>
      <c r="O11" s="771"/>
      <c r="P11" s="771"/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771"/>
      <c r="M12" s="771"/>
      <c r="N12" s="771"/>
      <c r="O12" s="771"/>
      <c r="P12" s="771"/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771"/>
      <c r="M13" s="771"/>
      <c r="N13" s="771"/>
      <c r="O13" s="771"/>
      <c r="P13" s="77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771"/>
      <c r="M14" s="771"/>
      <c r="N14" s="771"/>
      <c r="O14" s="771"/>
      <c r="P14" s="77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771"/>
      <c r="M15" s="771"/>
      <c r="N15" s="771"/>
      <c r="O15" s="771"/>
      <c r="P15" s="771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771"/>
      <c r="M16" s="771"/>
      <c r="N16" s="771"/>
      <c r="O16" s="771"/>
      <c r="P16" s="771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771"/>
      <c r="M17" s="771"/>
      <c r="N17" s="771"/>
      <c r="O17" s="771"/>
      <c r="P17" s="771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771"/>
      <c r="M18" s="771"/>
      <c r="N18" s="771"/>
      <c r="O18" s="771"/>
      <c r="P18" s="771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771"/>
      <c r="M19" s="771"/>
      <c r="N19" s="771"/>
      <c r="O19" s="771"/>
      <c r="P19" s="771"/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771"/>
      <c r="M20" s="771"/>
      <c r="N20" s="771"/>
      <c r="O20" s="771"/>
      <c r="P20" s="771"/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771"/>
      <c r="M21" s="771"/>
      <c r="N21" s="771"/>
      <c r="O21" s="771"/>
      <c r="P21" s="771"/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45200</v>
      </c>
      <c r="M22" s="339">
        <v>90838</v>
      </c>
      <c r="N22" s="560">
        <v>82580</v>
      </c>
      <c r="O22" s="340" t="s">
        <v>7933</v>
      </c>
      <c r="P22" s="695" t="s">
        <v>7940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45231</v>
      </c>
      <c r="M23" s="339">
        <v>90838</v>
      </c>
      <c r="N23" s="560">
        <f t="shared" ref="N23:N32" si="0">M23</f>
        <v>90838</v>
      </c>
      <c r="O23" s="340" t="s">
        <v>8115</v>
      </c>
      <c r="P23" s="561" t="s">
        <v>8116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45261</v>
      </c>
      <c r="M24" s="339">
        <v>90838</v>
      </c>
      <c r="N24" s="560">
        <f t="shared" si="0"/>
        <v>90838</v>
      </c>
      <c r="O24" s="340" t="s">
        <v>8125</v>
      </c>
      <c r="P24" s="561"/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45292</v>
      </c>
      <c r="M25" s="339">
        <v>90838</v>
      </c>
      <c r="N25" s="560">
        <f t="shared" si="0"/>
        <v>90838</v>
      </c>
      <c r="O25" s="340" t="s">
        <v>8149</v>
      </c>
      <c r="P25" s="561" t="s">
        <v>7003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H25-N22</f>
        <v>8258</v>
      </c>
      <c r="L26" s="338">
        <v>45323</v>
      </c>
      <c r="M26" s="339">
        <v>90838</v>
      </c>
      <c r="N26" s="560">
        <f t="shared" si="0"/>
        <v>90838</v>
      </c>
      <c r="O26" s="340" t="s">
        <v>8149</v>
      </c>
      <c r="P26" s="561" t="s">
        <v>7003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45352</v>
      </c>
      <c r="M27" s="339">
        <v>90838</v>
      </c>
      <c r="N27" s="560">
        <f t="shared" si="0"/>
        <v>90838</v>
      </c>
      <c r="O27" s="340" t="s">
        <v>8213</v>
      </c>
      <c r="P27" s="561" t="s">
        <v>8222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45383</v>
      </c>
      <c r="M28" s="339">
        <v>90838</v>
      </c>
      <c r="N28" s="560">
        <f t="shared" si="0"/>
        <v>90838</v>
      </c>
      <c r="O28" s="340" t="s">
        <v>8220</v>
      </c>
      <c r="P28" s="561" t="s">
        <v>8221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45413</v>
      </c>
      <c r="M29" s="339">
        <v>90838</v>
      </c>
      <c r="N29" s="560">
        <f t="shared" si="0"/>
        <v>90838</v>
      </c>
      <c r="O29" s="340" t="s">
        <v>8498</v>
      </c>
      <c r="P29" s="561" t="s">
        <v>8499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45444</v>
      </c>
      <c r="M30" s="339">
        <v>90838</v>
      </c>
      <c r="N30" s="560">
        <f t="shared" si="0"/>
        <v>90838</v>
      </c>
      <c r="O30" s="340" t="s">
        <v>8598</v>
      </c>
      <c r="P30" s="561" t="s">
        <v>8599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338">
        <v>45474</v>
      </c>
      <c r="M31" s="339">
        <v>90838</v>
      </c>
      <c r="N31" s="560">
        <f t="shared" si="0"/>
        <v>90838</v>
      </c>
      <c r="O31" s="340"/>
      <c r="P31" s="561" t="s">
        <v>7297</v>
      </c>
      <c r="R31" s="334"/>
      <c r="S31" s="325"/>
      <c r="T31" s="325"/>
      <c r="U31" s="325"/>
      <c r="AB31" s="373"/>
    </row>
    <row r="32" spans="1:30" ht="15.75" x14ac:dyDescent="0.25">
      <c r="A32" s="6"/>
      <c r="B32" s="325"/>
      <c r="C32" s="325"/>
      <c r="D32" s="325"/>
      <c r="E32" s="325"/>
      <c r="L32" s="338">
        <v>45505</v>
      </c>
      <c r="M32" s="339">
        <v>90838</v>
      </c>
      <c r="N32" s="560">
        <f t="shared" si="0"/>
        <v>90838</v>
      </c>
      <c r="O32" s="340"/>
      <c r="P32" s="561" t="s">
        <v>7297</v>
      </c>
      <c r="R32" s="325"/>
      <c r="S32" s="755"/>
      <c r="T32" s="325"/>
      <c r="U32" s="325"/>
      <c r="AB32" s="373"/>
    </row>
    <row r="33" spans="1:31" ht="15.75" x14ac:dyDescent="0.25">
      <c r="A33" s="6"/>
      <c r="B33" s="325"/>
      <c r="C33" s="325"/>
      <c r="D33" s="325"/>
      <c r="E33" s="325"/>
      <c r="L33" s="325"/>
      <c r="M33" s="630"/>
      <c r="N33" s="630"/>
      <c r="O33" s="325"/>
      <c r="P33" s="325"/>
      <c r="R33" s="325"/>
      <c r="S33" s="755"/>
      <c r="T33" s="325"/>
      <c r="U33" s="325"/>
      <c r="AB33" s="373"/>
    </row>
    <row r="34" spans="1:31" ht="15.75" x14ac:dyDescent="0.25">
      <c r="A34" s="6"/>
      <c r="B34" s="325"/>
      <c r="C34" s="325"/>
      <c r="D34" s="325"/>
      <c r="E34" s="325"/>
      <c r="L34" s="325"/>
      <c r="M34" s="630"/>
      <c r="N34" s="325"/>
      <c r="O34" s="325"/>
      <c r="P34" s="325"/>
      <c r="R34" s="325"/>
      <c r="S34" s="325"/>
      <c r="T34" s="325"/>
      <c r="U34" s="325"/>
    </row>
    <row r="35" spans="1:31" ht="15.7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/>
      <c r="M35" s="325"/>
      <c r="N35" s="325"/>
      <c r="O35" s="325"/>
      <c r="P35" s="325"/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25"/>
      <c r="M36" s="751"/>
      <c r="N36" s="325"/>
      <c r="O36" s="325"/>
      <c r="P36" s="325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44835</v>
      </c>
      <c r="M37" s="339">
        <v>82580</v>
      </c>
      <c r="N37" s="560" t="s">
        <v>7353</v>
      </c>
      <c r="O37" s="340" t="s">
        <v>7356</v>
      </c>
      <c r="P37" s="561" t="s">
        <v>7357</v>
      </c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44866</v>
      </c>
      <c r="M38" s="339">
        <v>82580</v>
      </c>
      <c r="N38" s="560" t="s">
        <v>7353</v>
      </c>
      <c r="O38" s="340" t="s">
        <v>7355</v>
      </c>
      <c r="P38" s="561" t="s">
        <v>7357</v>
      </c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44896</v>
      </c>
      <c r="M39" s="339">
        <v>82580</v>
      </c>
      <c r="N39" s="560" t="s">
        <v>7353</v>
      </c>
      <c r="O39" s="340" t="s">
        <v>7354</v>
      </c>
      <c r="P39" s="561" t="s">
        <v>7357</v>
      </c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44927</v>
      </c>
      <c r="M40" s="339">
        <v>82580</v>
      </c>
      <c r="N40" s="560" t="s">
        <v>7353</v>
      </c>
      <c r="O40" s="340" t="s">
        <v>7417</v>
      </c>
      <c r="P40" s="561" t="s">
        <v>7416</v>
      </c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44958</v>
      </c>
      <c r="M41" s="339">
        <v>82580</v>
      </c>
      <c r="N41" s="560" t="s">
        <v>7353</v>
      </c>
      <c r="O41" s="340" t="s">
        <v>7497</v>
      </c>
      <c r="P41" s="561" t="s">
        <v>7496</v>
      </c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44986</v>
      </c>
      <c r="M42" s="339">
        <v>82580</v>
      </c>
      <c r="N42" s="560" t="s">
        <v>7353</v>
      </c>
      <c r="O42" s="340" t="s">
        <v>7519</v>
      </c>
      <c r="P42" s="561" t="s">
        <v>7518</v>
      </c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45017</v>
      </c>
      <c r="M43" s="339">
        <v>82580</v>
      </c>
      <c r="N43" s="560" t="s">
        <v>7353</v>
      </c>
      <c r="O43" s="340" t="s">
        <v>7589</v>
      </c>
      <c r="P43" s="561" t="s">
        <v>7588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9" t="s">
        <v>7022</v>
      </c>
      <c r="H44" s="839"/>
      <c r="I44" s="839"/>
      <c r="J44" s="839"/>
      <c r="L44" s="338">
        <v>45047</v>
      </c>
      <c r="M44" s="339">
        <v>82580</v>
      </c>
      <c r="N44" s="560" t="s">
        <v>7353</v>
      </c>
      <c r="O44" s="340" t="s">
        <v>7701</v>
      </c>
      <c r="P44" s="561" t="s">
        <v>7702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9"/>
      <c r="H45" s="839"/>
      <c r="I45" s="839"/>
      <c r="J45" s="839"/>
      <c r="L45" s="338">
        <v>45078</v>
      </c>
      <c r="M45" s="339">
        <v>82580</v>
      </c>
      <c r="N45" s="560" t="s">
        <v>7353</v>
      </c>
      <c r="O45" s="340" t="s">
        <v>7365</v>
      </c>
      <c r="P45" s="561" t="s">
        <v>7724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45108</v>
      </c>
      <c r="M46" s="339">
        <v>82580</v>
      </c>
      <c r="N46" s="560" t="s">
        <v>7353</v>
      </c>
      <c r="O46" s="340" t="s">
        <v>7365</v>
      </c>
      <c r="P46" s="561" t="s">
        <v>7724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L47" s="338">
        <v>45139</v>
      </c>
      <c r="M47" s="339">
        <v>82580</v>
      </c>
      <c r="N47" s="560" t="s">
        <v>7353</v>
      </c>
      <c r="O47" s="340" t="s">
        <v>7831</v>
      </c>
      <c r="P47" s="561" t="s">
        <v>7832</v>
      </c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L48" s="338">
        <v>45170</v>
      </c>
      <c r="M48" s="339">
        <v>82580</v>
      </c>
      <c r="N48" s="560" t="s">
        <v>7353</v>
      </c>
      <c r="O48" s="340" t="s">
        <v>7829</v>
      </c>
      <c r="P48" s="561" t="s">
        <v>7830</v>
      </c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9.5" thickBot="1" x14ac:dyDescent="0.3">
      <c r="I49" s="404" t="s">
        <v>7030</v>
      </c>
      <c r="J49" s="351">
        <f>SUM(J47:J48)</f>
        <v>11264</v>
      </c>
      <c r="K49" s="405"/>
      <c r="L49" s="426"/>
      <c r="M49" s="426"/>
      <c r="N49" s="426"/>
      <c r="O49" s="426"/>
      <c r="P49" s="426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8.75" x14ac:dyDescent="0.25">
      <c r="A50" s="854" t="s">
        <v>6983</v>
      </c>
      <c r="B50" s="855"/>
      <c r="C50" s="855"/>
      <c r="D50" s="855"/>
      <c r="E50" s="856"/>
      <c r="K50" s="406"/>
      <c r="L50" s="426"/>
      <c r="M50" s="426"/>
      <c r="N50" s="426"/>
      <c r="O50" s="426"/>
      <c r="P50" s="426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ht="18.75" x14ac:dyDescent="0.25">
      <c r="A51" s="857"/>
      <c r="B51" s="858"/>
      <c r="C51" s="858"/>
      <c r="D51" s="858"/>
      <c r="E51" s="859"/>
      <c r="G51" s="840" t="s">
        <v>7031</v>
      </c>
      <c r="H51" s="840"/>
      <c r="I51" s="840"/>
      <c r="J51" s="407">
        <f>J49+I48</f>
        <v>73164</v>
      </c>
      <c r="K51" s="406"/>
      <c r="L51" s="426"/>
      <c r="M51" s="426"/>
      <c r="N51" s="426"/>
      <c r="O51" s="426"/>
      <c r="P51" s="426"/>
    </row>
    <row r="52" spans="1:21" ht="18.7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426"/>
      <c r="M52" s="426"/>
      <c r="N52" s="426"/>
      <c r="O52" s="426"/>
      <c r="P52" s="426"/>
    </row>
    <row r="53" spans="1:21" ht="31.5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25" t="s">
        <v>6988</v>
      </c>
      <c r="M53" s="325" t="s">
        <v>6989</v>
      </c>
      <c r="N53" s="325" t="s">
        <v>214</v>
      </c>
      <c r="O53" s="325"/>
      <c r="P53" s="325" t="s">
        <v>5</v>
      </c>
      <c r="R53" s="839" t="s">
        <v>6986</v>
      </c>
      <c r="S53" s="839"/>
      <c r="T53" s="839"/>
      <c r="U53" s="839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44501</v>
      </c>
      <c r="M54" s="339">
        <v>78650</v>
      </c>
      <c r="N54" s="340">
        <v>78650</v>
      </c>
      <c r="O54" s="340"/>
      <c r="P54" s="341"/>
      <c r="R54" s="839"/>
      <c r="S54" s="839"/>
      <c r="T54" s="839"/>
      <c r="U54" s="839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44531</v>
      </c>
      <c r="M55" s="339">
        <v>78650</v>
      </c>
      <c r="N55" s="340">
        <v>78650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44562</v>
      </c>
      <c r="M56" s="339">
        <v>78650</v>
      </c>
      <c r="N56" s="340">
        <v>78650</v>
      </c>
      <c r="O56" s="340"/>
      <c r="P56" s="341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44593</v>
      </c>
      <c r="M57" s="339">
        <v>78650</v>
      </c>
      <c r="N57" s="340">
        <v>78650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44621</v>
      </c>
      <c r="M58" s="339">
        <v>78650</v>
      </c>
      <c r="N58" s="340">
        <v>78650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44652</v>
      </c>
      <c r="M59" s="339">
        <v>78650</v>
      </c>
      <c r="N59" s="340">
        <v>78650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44682</v>
      </c>
      <c r="M60" s="339">
        <v>78650</v>
      </c>
      <c r="N60" s="340">
        <v>78650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44713</v>
      </c>
      <c r="M61" s="339">
        <v>78650</v>
      </c>
      <c r="N61" s="340">
        <v>78650</v>
      </c>
      <c r="O61" s="340"/>
      <c r="P61" s="12" t="s">
        <v>7077</v>
      </c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44743</v>
      </c>
      <c r="M62" s="339">
        <v>78650</v>
      </c>
      <c r="N62" s="340">
        <v>78650</v>
      </c>
      <c r="O62" s="340"/>
      <c r="P62" s="12" t="s">
        <v>7149</v>
      </c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44774</v>
      </c>
      <c r="M63" s="339">
        <v>78650</v>
      </c>
      <c r="N63" s="340">
        <v>78650</v>
      </c>
      <c r="O63" s="340"/>
      <c r="P63" s="12" t="s">
        <v>7172</v>
      </c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38">
        <v>44805</v>
      </c>
      <c r="M64" s="339">
        <v>78650</v>
      </c>
      <c r="N64" s="340">
        <v>78650</v>
      </c>
      <c r="O64" s="340"/>
      <c r="P64" s="12" t="s">
        <v>7289</v>
      </c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54" t="s">
        <v>7009</v>
      </c>
      <c r="B67" s="855"/>
      <c r="C67" s="855"/>
      <c r="D67" s="855"/>
      <c r="E67" s="856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57"/>
      <c r="B68" s="858"/>
      <c r="C68" s="858"/>
      <c r="D68" s="858"/>
      <c r="E68" s="859"/>
      <c r="L68" s="839" t="s">
        <v>6985</v>
      </c>
      <c r="M68" s="839"/>
      <c r="N68" s="839"/>
      <c r="O68" s="839"/>
      <c r="P68" s="839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839"/>
      <c r="M69" s="839"/>
      <c r="N69" s="839"/>
      <c r="O69" s="839"/>
      <c r="P69" s="839"/>
      <c r="R69" s="362"/>
      <c r="S69" s="365"/>
      <c r="T69" s="365"/>
      <c r="U69" s="350"/>
    </row>
    <row r="70" spans="1:21" ht="31.5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25" t="s">
        <v>6988</v>
      </c>
      <c r="M70" s="325" t="s">
        <v>6989</v>
      </c>
      <c r="N70" s="325" t="s">
        <v>214</v>
      </c>
      <c r="O70" s="325"/>
      <c r="P70" s="325" t="s">
        <v>5</v>
      </c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8">
        <v>44166</v>
      </c>
      <c r="M71" s="339">
        <v>71500</v>
      </c>
      <c r="N71" s="340" t="s">
        <v>214</v>
      </c>
      <c r="O71" s="340"/>
      <c r="P71" s="341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44197</v>
      </c>
      <c r="M72" s="339">
        <v>71500</v>
      </c>
      <c r="N72" s="340" t="s">
        <v>214</v>
      </c>
      <c r="O72" s="340"/>
      <c r="P72" s="341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44228</v>
      </c>
      <c r="M73" s="339">
        <v>71500</v>
      </c>
      <c r="N73" s="340" t="s">
        <v>214</v>
      </c>
      <c r="O73" s="340"/>
      <c r="P73" s="341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44256</v>
      </c>
      <c r="M74" s="339">
        <v>71500</v>
      </c>
      <c r="N74" s="340" t="s">
        <v>214</v>
      </c>
      <c r="O74" s="340"/>
      <c r="P74" s="12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44287</v>
      </c>
      <c r="M75" s="339">
        <v>71500</v>
      </c>
      <c r="N75" s="340" t="s">
        <v>214</v>
      </c>
      <c r="O75" s="340"/>
      <c r="P75" s="12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38">
        <v>44317</v>
      </c>
      <c r="M76" s="339">
        <v>71500</v>
      </c>
      <c r="N76" s="340" t="s">
        <v>214</v>
      </c>
      <c r="O76" s="340"/>
      <c r="P76" s="12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44348</v>
      </c>
      <c r="M77" s="339">
        <v>71500</v>
      </c>
      <c r="N77" s="340" t="s">
        <v>214</v>
      </c>
      <c r="O77" s="340"/>
      <c r="P77" s="12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38">
        <v>44378</v>
      </c>
      <c r="M78" s="339">
        <v>71500</v>
      </c>
      <c r="N78" s="340" t="s">
        <v>214</v>
      </c>
      <c r="O78" s="340"/>
      <c r="P78" s="12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L79" s="338">
        <v>44409</v>
      </c>
      <c r="M79" s="339">
        <v>71500</v>
      </c>
      <c r="N79" s="340" t="s">
        <v>214</v>
      </c>
      <c r="O79" s="340"/>
      <c r="P79" s="12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L80" s="338">
        <v>44440</v>
      </c>
      <c r="M80" s="339">
        <v>71500</v>
      </c>
      <c r="N80" s="340" t="s">
        <v>214</v>
      </c>
      <c r="O80" s="340"/>
      <c r="P80" s="12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L81" s="338">
        <v>44470</v>
      </c>
      <c r="M81" s="339">
        <v>71500</v>
      </c>
      <c r="N81" s="340" t="s">
        <v>214</v>
      </c>
      <c r="O81" s="340"/>
      <c r="P81" s="12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L82" s="389"/>
      <c r="M82" s="390"/>
      <c r="N82" s="390"/>
      <c r="O82" s="390"/>
      <c r="P82" s="323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41" t="s">
        <v>7018</v>
      </c>
      <c r="B83" s="842"/>
      <c r="C83" s="842"/>
      <c r="D83" s="842"/>
      <c r="E83" s="843"/>
      <c r="L83" s="392"/>
      <c r="R83" s="366"/>
      <c r="S83" s="386"/>
      <c r="U83" s="387"/>
    </row>
    <row r="84" spans="1:21" x14ac:dyDescent="0.25">
      <c r="A84" s="844"/>
      <c r="B84" s="845"/>
      <c r="C84" s="845"/>
      <c r="D84" s="845"/>
      <c r="E84" s="846"/>
      <c r="L84" s="853" t="s">
        <v>6985</v>
      </c>
      <c r="M84" s="853"/>
      <c r="N84" s="853"/>
      <c r="O84" s="853"/>
      <c r="P84" s="853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L85" s="839"/>
      <c r="M85" s="839"/>
      <c r="N85" s="839"/>
      <c r="O85" s="839"/>
      <c r="P85" s="839"/>
      <c r="R85" s="839" t="s">
        <v>6986</v>
      </c>
      <c r="S85" s="839"/>
      <c r="T85" s="839"/>
      <c r="U85" s="839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L86" s="334">
        <v>43862</v>
      </c>
      <c r="M86" s="335">
        <v>61900</v>
      </c>
      <c r="N86" s="336" t="s">
        <v>214</v>
      </c>
      <c r="O86" s="336"/>
      <c r="P86" s="330"/>
      <c r="R86" s="839"/>
      <c r="S86" s="839"/>
      <c r="T86" s="839"/>
      <c r="U86" s="839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L87" s="334">
        <v>43891</v>
      </c>
      <c r="M87" s="335">
        <v>61900</v>
      </c>
      <c r="N87" s="336" t="s">
        <v>214</v>
      </c>
      <c r="O87" s="336"/>
      <c r="P87" s="330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L88" s="334">
        <v>43922</v>
      </c>
      <c r="M88" s="335">
        <v>61900</v>
      </c>
      <c r="N88" s="336" t="s">
        <v>214</v>
      </c>
      <c r="O88" s="336"/>
      <c r="P88" s="349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L89" s="334">
        <v>43952</v>
      </c>
      <c r="M89" s="335">
        <v>61900</v>
      </c>
      <c r="N89" s="336" t="s">
        <v>214</v>
      </c>
      <c r="O89" s="336"/>
      <c r="P89" s="349"/>
      <c r="R89" s="334">
        <v>43891</v>
      </c>
      <c r="S89" s="393">
        <v>24000</v>
      </c>
      <c r="T89" s="847">
        <v>30000</v>
      </c>
      <c r="U89" s="850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L90" s="338">
        <v>43983</v>
      </c>
      <c r="M90" s="335">
        <v>64995</v>
      </c>
      <c r="N90" s="336" t="s">
        <v>214</v>
      </c>
      <c r="O90" s="336"/>
      <c r="P90" s="330"/>
      <c r="R90" s="334">
        <v>43922</v>
      </c>
      <c r="S90" s="393">
        <v>24000</v>
      </c>
      <c r="T90" s="848"/>
      <c r="U90" s="85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L91" s="338">
        <v>44013</v>
      </c>
      <c r="M91" s="335">
        <v>64995</v>
      </c>
      <c r="N91" s="336" t="s">
        <v>214</v>
      </c>
      <c r="O91" s="336"/>
      <c r="P91" s="330"/>
      <c r="R91" s="334">
        <v>43952</v>
      </c>
      <c r="S91" s="393">
        <v>24000</v>
      </c>
      <c r="T91" s="849"/>
      <c r="U91" s="852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L92" s="338">
        <v>44044</v>
      </c>
      <c r="M92" s="335">
        <v>64995</v>
      </c>
      <c r="N92" s="336" t="s">
        <v>214</v>
      </c>
      <c r="O92" s="336"/>
      <c r="P92" s="330"/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L93" s="338">
        <v>44075</v>
      </c>
      <c r="M93" s="335">
        <v>64995</v>
      </c>
      <c r="N93" s="336" t="s">
        <v>214</v>
      </c>
      <c r="O93" s="336"/>
      <c r="P93" s="330"/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L94" s="355">
        <v>44105</v>
      </c>
      <c r="M94" s="398">
        <v>64995</v>
      </c>
      <c r="N94" s="399" t="s">
        <v>214</v>
      </c>
      <c r="O94" s="399"/>
      <c r="P94" s="357"/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L95" s="338">
        <v>44136</v>
      </c>
      <c r="M95" s="335">
        <v>64995</v>
      </c>
      <c r="N95" s="336" t="s">
        <v>214</v>
      </c>
      <c r="O95" s="336"/>
      <c r="P95" s="330"/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L96" s="392"/>
      <c r="M96" s="367"/>
      <c r="N96" s="367"/>
      <c r="O96" s="367"/>
      <c r="P96" s="344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11" spans="3:21" x14ac:dyDescent="0.25">
      <c r="C111" s="373"/>
    </row>
    <row r="112" spans="3:21" x14ac:dyDescent="0.25">
      <c r="C112" s="373"/>
    </row>
    <row r="116" spans="7:16" x14ac:dyDescent="0.25">
      <c r="H116" s="415"/>
    </row>
    <row r="117" spans="7:16" x14ac:dyDescent="0.25">
      <c r="G117" s="631"/>
      <c r="H117" s="415"/>
    </row>
    <row r="118" spans="7:16" x14ac:dyDescent="0.25">
      <c r="H118" s="415"/>
    </row>
    <row r="127" spans="7:16" x14ac:dyDescent="0.25">
      <c r="L127" s="839" t="s">
        <v>7022</v>
      </c>
      <c r="M127" s="839"/>
      <c r="N127" s="839"/>
      <c r="O127" s="839"/>
      <c r="P127" s="839"/>
    </row>
    <row r="128" spans="7:16" x14ac:dyDescent="0.25">
      <c r="L128" s="839"/>
      <c r="M128" s="839"/>
      <c r="N128" s="839"/>
      <c r="O128" s="839"/>
      <c r="P128" s="839"/>
    </row>
    <row r="129" spans="12:16" ht="75" x14ac:dyDescent="0.25">
      <c r="L129" s="22" t="s">
        <v>6988</v>
      </c>
      <c r="M129" s="400" t="s">
        <v>7025</v>
      </c>
      <c r="N129" s="23" t="s">
        <v>7026</v>
      </c>
      <c r="O129" s="23"/>
      <c r="P129" s="23" t="s">
        <v>7027</v>
      </c>
    </row>
    <row r="130" spans="12:16" x14ac:dyDescent="0.25">
      <c r="L130" s="12" t="s">
        <v>7028</v>
      </c>
      <c r="M130" s="402">
        <v>56268</v>
      </c>
      <c r="N130" s="339">
        <v>61900</v>
      </c>
      <c r="O130" s="339"/>
      <c r="P130" s="341">
        <f>N130-M130</f>
        <v>5632</v>
      </c>
    </row>
    <row r="131" spans="12:16" x14ac:dyDescent="0.25">
      <c r="L131" s="12" t="s">
        <v>7029</v>
      </c>
      <c r="M131" s="402">
        <v>56268</v>
      </c>
      <c r="N131" s="339">
        <v>61900</v>
      </c>
      <c r="O131" s="339"/>
      <c r="P131" s="341">
        <f>N131-M131</f>
        <v>5632</v>
      </c>
    </row>
    <row r="132" spans="12:16" x14ac:dyDescent="0.25">
      <c r="N132" s="404" t="s">
        <v>7030</v>
      </c>
      <c r="O132" s="404"/>
      <c r="P132" s="351">
        <f>SUM(P130:P131)</f>
        <v>11264</v>
      </c>
    </row>
    <row r="134" spans="12:16" x14ac:dyDescent="0.25">
      <c r="L134" s="840" t="s">
        <v>7031</v>
      </c>
      <c r="M134" s="840"/>
      <c r="N134" s="840"/>
      <c r="O134" s="408"/>
      <c r="P134" s="407">
        <f>P132+N131</f>
        <v>73164</v>
      </c>
    </row>
    <row r="135" spans="12:16" x14ac:dyDescent="0.25">
      <c r="L135" s="408" t="s">
        <v>7032</v>
      </c>
    </row>
  </sheetData>
  <mergeCells count="17">
    <mergeCell ref="R53:U54"/>
    <mergeCell ref="A67:E68"/>
    <mergeCell ref="L68:P69"/>
    <mergeCell ref="A1:E2"/>
    <mergeCell ref="R1:U2"/>
    <mergeCell ref="G44:J45"/>
    <mergeCell ref="G51:I51"/>
    <mergeCell ref="A50:E51"/>
    <mergeCell ref="G1:J2"/>
    <mergeCell ref="L1:P2"/>
    <mergeCell ref="L127:P128"/>
    <mergeCell ref="L134:N134"/>
    <mergeCell ref="R85:U86"/>
    <mergeCell ref="A83:E84"/>
    <mergeCell ref="T89:T91"/>
    <mergeCell ref="U89:U91"/>
    <mergeCell ref="L84:P85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2025-05-27T13:59:32Z</dcterms:modified>
</cp:coreProperties>
</file>