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026A038E-A0C2-4333-BD74-7EEFE43C221E}" xr6:coauthVersionLast="47" xr6:coauthVersionMax="47" xr10:uidLastSave="{00000000-0000-0000-0000-000000000000}"/>
  <bookViews>
    <workbookView xWindow="-120" yWindow="-120" windowWidth="29040" windowHeight="15840" tabRatio="824" activeTab="3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Sheets'!$A$3:$X$115</definedName>
    <definedName name="_xlnm.Print_Area" localSheetId="1">'Salary Record'!$A$717:$L$731</definedName>
    <definedName name="_xlnm.Print_Area" localSheetId="0">'Salary Sheets'!$A$1:$Q$89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E63" i="13" l="1"/>
  <c r="K580" i="8"/>
  <c r="R73" i="1"/>
  <c r="Q73" i="1" l="1"/>
  <c r="I834" i="8"/>
  <c r="R197" i="8"/>
  <c r="R196" i="8"/>
  <c r="R195" i="8"/>
  <c r="R194" i="8"/>
  <c r="K673" i="8"/>
  <c r="E62" i="13"/>
  <c r="Q72" i="1" l="1"/>
  <c r="P72" i="1"/>
  <c r="O72" i="1"/>
  <c r="N72" i="1"/>
  <c r="M72" i="1"/>
  <c r="L72" i="1"/>
  <c r="K72" i="1"/>
  <c r="K851" i="8"/>
  <c r="J72" i="1" s="1"/>
  <c r="K835" i="8"/>
  <c r="I72" i="1"/>
  <c r="H72" i="1"/>
  <c r="G72" i="1"/>
  <c r="F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C854" i="8"/>
  <c r="U853" i="8"/>
  <c r="W853" i="8" s="1"/>
  <c r="Y853" i="8" s="1"/>
  <c r="R853" i="8"/>
  <c r="K853" i="8"/>
  <c r="G853" i="8"/>
  <c r="C853" i="8"/>
  <c r="R852" i="8"/>
  <c r="C852" i="8"/>
  <c r="R851" i="8"/>
  <c r="G851" i="8"/>
  <c r="I850" i="8"/>
  <c r="K850" i="8" s="1"/>
  <c r="K852" i="8" s="1"/>
  <c r="K854" i="8" s="1"/>
  <c r="R848" i="8"/>
  <c r="R847" i="8"/>
  <c r="Y846" i="8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46" i="8"/>
  <c r="H845" i="8"/>
  <c r="G845" i="8"/>
  <c r="P65" i="1"/>
  <c r="O65" i="1"/>
  <c r="N65" i="1"/>
  <c r="M65" i="1"/>
  <c r="L65" i="1"/>
  <c r="J65" i="1"/>
  <c r="I65" i="1"/>
  <c r="H65" i="1"/>
  <c r="G65" i="1"/>
  <c r="F65" i="1"/>
  <c r="E65" i="1"/>
  <c r="B65" i="1"/>
  <c r="I223" i="8"/>
  <c r="E61" i="13"/>
  <c r="K520" i="8"/>
  <c r="W850" i="8" l="1"/>
  <c r="G850" i="8"/>
  <c r="I298" i="8"/>
  <c r="R298" i="8"/>
  <c r="G852" i="8" l="1"/>
  <c r="Y850" i="8"/>
  <c r="U38" i="1"/>
  <c r="G854" i="8" l="1"/>
  <c r="U851" i="8"/>
  <c r="W851" i="8" s="1"/>
  <c r="Y851" i="8" s="1"/>
  <c r="U852" i="8" s="1"/>
  <c r="W852" i="8" s="1"/>
  <c r="Y852" i="8" s="1"/>
  <c r="R441" i="8"/>
  <c r="R440" i="8"/>
  <c r="R439" i="8"/>
  <c r="R438" i="8"/>
  <c r="R437" i="8"/>
  <c r="R436" i="8"/>
  <c r="R435" i="8"/>
  <c r="R434" i="8"/>
  <c r="W723" i="8"/>
  <c r="U723" i="8"/>
  <c r="W724" i="8"/>
  <c r="U628" i="8" l="1"/>
  <c r="V661" i="8"/>
  <c r="V208" i="8"/>
  <c r="Y419" i="8"/>
  <c r="V785" i="8"/>
  <c r="U785" i="8"/>
  <c r="U661" i="8" l="1"/>
  <c r="U584" i="8"/>
  <c r="U554" i="8"/>
  <c r="U509" i="8"/>
  <c r="U479" i="8"/>
  <c r="U434" i="8"/>
  <c r="U419" i="8"/>
  <c r="U388" i="8"/>
  <c r="U313" i="8"/>
  <c r="U298" i="8"/>
  <c r="U283" i="8"/>
  <c r="U208" i="8"/>
  <c r="U193" i="8"/>
  <c r="U163" i="8"/>
  <c r="U148" i="8"/>
  <c r="U118" i="8"/>
  <c r="U103" i="8"/>
  <c r="U74" i="8"/>
  <c r="E60" i="13"/>
  <c r="E59" i="13"/>
  <c r="K565" i="8"/>
  <c r="U43" i="8"/>
  <c r="K99" i="8"/>
  <c r="R580" i="8" l="1"/>
  <c r="K159" i="8" l="1"/>
  <c r="E58" i="13"/>
  <c r="R433" i="8"/>
  <c r="R207" i="8" l="1"/>
  <c r="R222" i="8"/>
  <c r="R769" i="8"/>
  <c r="R72" i="8"/>
  <c r="R71" i="8"/>
  <c r="R102" i="8" l="1"/>
  <c r="V660" i="8"/>
  <c r="U784" i="8"/>
  <c r="U583" i="8"/>
  <c r="U222" i="8"/>
  <c r="U418" i="8"/>
  <c r="V207" i="8" l="1"/>
  <c r="K595" i="8"/>
  <c r="K798" i="8"/>
  <c r="K294" i="8"/>
  <c r="E57" i="13"/>
  <c r="E56" i="13"/>
  <c r="E55" i="13"/>
  <c r="U42" i="8"/>
  <c r="R296" i="8"/>
  <c r="K626" i="8" l="1"/>
  <c r="R129" i="8" l="1"/>
  <c r="K129" i="8" l="1"/>
  <c r="E54" i="13"/>
  <c r="K657" i="8" l="1"/>
  <c r="E53" i="13"/>
  <c r="E52" i="13"/>
  <c r="R206" i="8"/>
  <c r="H69" i="1" l="1"/>
  <c r="E69" i="1"/>
  <c r="B69" i="1"/>
  <c r="P816" i="8"/>
  <c r="P296" i="8"/>
  <c r="K756" i="8" l="1"/>
  <c r="K550" i="8"/>
  <c r="U41" i="8" l="1"/>
  <c r="V659" i="8" l="1"/>
  <c r="K14" i="8" l="1"/>
  <c r="W475" i="8" l="1"/>
  <c r="Y475" i="8" s="1"/>
  <c r="U476" i="8" s="1"/>
  <c r="W476" i="8" s="1"/>
  <c r="Y476" i="8" s="1"/>
  <c r="U477" i="8" s="1"/>
  <c r="W477" i="8" s="1"/>
  <c r="Y477" i="8" s="1"/>
  <c r="U478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1" i="8"/>
  <c r="U207" i="8"/>
  <c r="U206" i="8"/>
  <c r="U192" i="8"/>
  <c r="U191" i="8"/>
  <c r="U177" i="8"/>
  <c r="U176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80" i="1"/>
  <c r="E80" i="1"/>
  <c r="B80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H79" i="1" l="1"/>
  <c r="E79" i="1"/>
  <c r="V781" i="8"/>
  <c r="B79" i="1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W658" i="8" s="1"/>
  <c r="Y658" i="8" s="1"/>
  <c r="W659" i="8" s="1"/>
  <c r="Y659" i="8" s="1"/>
  <c r="W660" i="8" s="1"/>
  <c r="Y660" i="8" s="1"/>
  <c r="W661" i="8" s="1"/>
  <c r="Y661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l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630" i="8" l="1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I708" i="8" s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5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554" i="8"/>
  <c r="Y554" i="8" s="1"/>
  <c r="W755" i="8"/>
  <c r="Y755" i="8" s="1"/>
  <c r="W431" i="8"/>
  <c r="Y431" i="8" s="1"/>
  <c r="W418" i="8"/>
  <c r="Y418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177" i="8"/>
  <c r="Y177" i="8" s="1"/>
  <c r="U178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5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W555" i="8"/>
  <c r="Y555" i="8" s="1"/>
  <c r="U556" i="8" s="1"/>
  <c r="W432" i="8"/>
  <c r="Y432" i="8" s="1"/>
  <c r="W419" i="8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2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4" i="1" s="1"/>
  <c r="G435" i="8"/>
  <c r="M84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W720" i="8" s="1"/>
  <c r="Y720" i="8" s="1"/>
  <c r="W721" i="8" s="1"/>
  <c r="Y721" i="8" s="1"/>
  <c r="W722" i="8" s="1"/>
  <c r="Y722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3" i="1" s="1"/>
  <c r="C422" i="8"/>
  <c r="C421" i="8"/>
  <c r="K420" i="8"/>
  <c r="J83" i="1" s="1"/>
  <c r="G420" i="8"/>
  <c r="M83" i="1" s="1"/>
  <c r="H414" i="8"/>
  <c r="G414" i="8"/>
  <c r="G96" i="1"/>
  <c r="F96" i="1"/>
  <c r="J96" i="1"/>
  <c r="M96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5" i="1" s="1"/>
  <c r="K194" i="8"/>
  <c r="J85" i="1" s="1"/>
  <c r="G194" i="8"/>
  <c r="M85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7" i="8" s="1"/>
  <c r="R299" i="8" s="1"/>
  <c r="R300" i="8" s="1"/>
  <c r="H293" i="8"/>
  <c r="G293" i="8"/>
  <c r="G95" i="1"/>
  <c r="F95" i="1"/>
  <c r="J95" i="1"/>
  <c r="M95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6" i="1" s="1"/>
  <c r="C150" i="8"/>
  <c r="K149" i="8"/>
  <c r="J86" i="1" s="1"/>
  <c r="G149" i="8"/>
  <c r="M86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1" i="1" s="1"/>
  <c r="C120" i="8"/>
  <c r="I118" i="8" s="1"/>
  <c r="K119" i="8"/>
  <c r="J81" i="1" s="1"/>
  <c r="G119" i="8"/>
  <c r="M81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2" i="1" s="1"/>
  <c r="J82" i="1"/>
  <c r="G570" i="8"/>
  <c r="M82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3" i="1"/>
  <c r="E83" i="1"/>
  <c r="B83" i="1"/>
  <c r="H64" i="1"/>
  <c r="E64" i="1"/>
  <c r="B64" i="1"/>
  <c r="H98" i="1"/>
  <c r="E98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5" i="1"/>
  <c r="E85" i="1"/>
  <c r="H95" i="1"/>
  <c r="E95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6" i="1"/>
  <c r="E96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6" i="1"/>
  <c r="E86" i="1"/>
  <c r="H84" i="1"/>
  <c r="E84" i="1"/>
  <c r="B84" i="1"/>
  <c r="H39" i="1"/>
  <c r="E39" i="1"/>
  <c r="H38" i="1"/>
  <c r="E38" i="1"/>
  <c r="H81" i="1"/>
  <c r="E81" i="1"/>
  <c r="B81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2" i="1"/>
  <c r="E82" i="1"/>
  <c r="O16" i="1"/>
  <c r="M16" i="1"/>
  <c r="L16" i="1"/>
  <c r="I16" i="1"/>
  <c r="H16" i="1"/>
  <c r="H15" i="1"/>
  <c r="E15" i="1"/>
  <c r="E11" i="1"/>
  <c r="D5" i="1"/>
  <c r="D4" i="1"/>
  <c r="P1" i="1"/>
  <c r="N1" i="1"/>
  <c r="E100" i="1" s="1"/>
  <c r="E73" i="1" l="1"/>
  <c r="G98" i="1"/>
  <c r="G69" i="1"/>
  <c r="K821" i="8"/>
  <c r="O69" i="1"/>
  <c r="M98" i="1"/>
  <c r="M69" i="1"/>
  <c r="M89" i="1" s="1"/>
  <c r="F98" i="1"/>
  <c r="F69" i="1"/>
  <c r="J98" i="1"/>
  <c r="J69" i="1"/>
  <c r="J73" i="1" s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2" i="1"/>
  <c r="I569" i="8"/>
  <c r="I82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5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I373" i="8"/>
  <c r="G50" i="1"/>
  <c r="I358" i="8"/>
  <c r="K358" i="8" s="1"/>
  <c r="K360" i="8" s="1"/>
  <c r="G52" i="1"/>
  <c r="I328" i="8"/>
  <c r="G84" i="1"/>
  <c r="G49" i="1"/>
  <c r="I343" i="8"/>
  <c r="G83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84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6" i="1"/>
  <c r="F59" i="1"/>
  <c r="J87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834" i="8" s="1"/>
  <c r="K836" i="8" s="1"/>
  <c r="K133" i="8"/>
  <c r="K135" i="8" s="1"/>
  <c r="W40" i="8"/>
  <c r="Y40" i="8" s="1"/>
  <c r="C407" i="8"/>
  <c r="I403" i="8" s="1"/>
  <c r="C743" i="8"/>
  <c r="I739" i="8" s="1"/>
  <c r="F60" i="1"/>
  <c r="F38" i="1"/>
  <c r="F83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6" i="1"/>
  <c r="Y299" i="8"/>
  <c r="C806" i="8"/>
  <c r="L96" i="1"/>
  <c r="C822" i="8"/>
  <c r="I818" i="8" s="1"/>
  <c r="I69" i="1" s="1"/>
  <c r="O96" i="1"/>
  <c r="P96" i="1"/>
  <c r="O67" i="1"/>
  <c r="O49" i="1"/>
  <c r="W221" i="8"/>
  <c r="Y221" i="8" s="1"/>
  <c r="G586" i="8"/>
  <c r="N39" i="1" s="1"/>
  <c r="F81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1" i="1"/>
  <c r="O56" i="1"/>
  <c r="O64" i="1"/>
  <c r="F66" i="1"/>
  <c r="O31" i="1"/>
  <c r="O19" i="1"/>
  <c r="O41" i="1"/>
  <c r="O70" i="1"/>
  <c r="O86" i="1"/>
  <c r="K680" i="8"/>
  <c r="O43" i="1"/>
  <c r="K376" i="8"/>
  <c r="O58" i="1"/>
  <c r="O95" i="1"/>
  <c r="P39" i="1"/>
  <c r="O98" i="1"/>
  <c r="G524" i="8"/>
  <c r="L32" i="1" s="1"/>
  <c r="O76" i="1"/>
  <c r="O26" i="1"/>
  <c r="O57" i="1"/>
  <c r="O52" i="1"/>
  <c r="O85" i="1"/>
  <c r="K422" i="8"/>
  <c r="O37" i="1"/>
  <c r="O14" i="1"/>
  <c r="J49" i="1"/>
  <c r="J53" i="1" s="1"/>
  <c r="K361" i="8"/>
  <c r="K391" i="8"/>
  <c r="O60" i="1"/>
  <c r="O62" i="1"/>
  <c r="O84" i="1"/>
  <c r="G770" i="8"/>
  <c r="L68" i="1" s="1"/>
  <c r="W776" i="8"/>
  <c r="Y776" i="8" s="1"/>
  <c r="G834" i="8"/>
  <c r="W840" i="8"/>
  <c r="W699" i="8"/>
  <c r="O82" i="1"/>
  <c r="G88" i="8"/>
  <c r="L76" i="1" s="1"/>
  <c r="G403" i="8"/>
  <c r="L51" i="1" s="1"/>
  <c r="W409" i="8"/>
  <c r="G328" i="8"/>
  <c r="L52" i="1" s="1"/>
  <c r="K211" i="8"/>
  <c r="Y723" i="8"/>
  <c r="G178" i="8"/>
  <c r="L40" i="1" s="1"/>
  <c r="G802" i="8"/>
  <c r="L80" i="1" s="1"/>
  <c r="W808" i="8"/>
  <c r="G755" i="8"/>
  <c r="L48" i="1" s="1"/>
  <c r="G584" i="8"/>
  <c r="L39" i="1" s="1"/>
  <c r="N96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K838" i="8" l="1"/>
  <c r="Q65" i="1" s="1"/>
  <c r="K65" i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7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89" i="1"/>
  <c r="K118" i="8"/>
  <c r="K120" i="8" s="1"/>
  <c r="K122" i="8" s="1"/>
  <c r="K679" i="8"/>
  <c r="K681" i="8" s="1"/>
  <c r="K44" i="1"/>
  <c r="W41" i="8"/>
  <c r="Y41" i="8" s="1"/>
  <c r="I163" i="8"/>
  <c r="K163" i="8" s="1"/>
  <c r="K165" i="8" s="1"/>
  <c r="K167" i="8" s="1"/>
  <c r="K33" i="1"/>
  <c r="I83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4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1" i="1"/>
  <c r="I38" i="1"/>
  <c r="I62" i="1"/>
  <c r="I60" i="1"/>
  <c r="I31" i="1"/>
  <c r="I44" i="1"/>
  <c r="I56" i="1"/>
  <c r="I59" i="1"/>
  <c r="I86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5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K79" i="1" l="1"/>
  <c r="K80" i="1"/>
  <c r="K806" i="8"/>
  <c r="Q80" i="1" s="1"/>
  <c r="K697" i="8"/>
  <c r="K56" i="1"/>
  <c r="I80" i="1"/>
  <c r="K822" i="8"/>
  <c r="Q98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83" i="1"/>
  <c r="K423" i="8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5" i="1"/>
  <c r="I32" i="1"/>
  <c r="Q37" i="1"/>
  <c r="K32" i="1"/>
  <c r="K34" i="1" s="1"/>
  <c r="I58" i="1"/>
  <c r="W42" i="8"/>
  <c r="Y42" i="8" s="1"/>
  <c r="K78" i="1"/>
  <c r="Q60" i="1"/>
  <c r="Q61" i="1"/>
  <c r="K61" i="1"/>
  <c r="I61" i="1"/>
  <c r="Q44" i="1"/>
  <c r="I15" i="1"/>
  <c r="K70" i="1"/>
  <c r="Q70" i="1"/>
  <c r="K49" i="1"/>
  <c r="Q49" i="1"/>
  <c r="Q59" i="1"/>
  <c r="K81" i="1"/>
  <c r="K43" i="1"/>
  <c r="Q43" i="1"/>
  <c r="K24" i="1"/>
  <c r="Q50" i="1"/>
  <c r="K37" i="1"/>
  <c r="I37" i="1"/>
  <c r="Q62" i="1"/>
  <c r="K82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W117" i="8"/>
  <c r="Y117" i="8" s="1"/>
  <c r="Y777" i="8"/>
  <c r="G774" i="8" s="1"/>
  <c r="P68" i="1" s="1"/>
  <c r="G772" i="8"/>
  <c r="N68" i="1" s="1"/>
  <c r="K434" i="8"/>
  <c r="K436" i="8" s="1"/>
  <c r="K438" i="8" s="1"/>
  <c r="Q95" i="1"/>
  <c r="I85" i="1"/>
  <c r="K52" i="1"/>
  <c r="K85" i="1"/>
  <c r="G599" i="8"/>
  <c r="L67" i="1" s="1"/>
  <c r="I96" i="1"/>
  <c r="K96" i="1"/>
  <c r="Q96" i="1"/>
  <c r="G601" i="8"/>
  <c r="N67" i="1" s="1"/>
  <c r="W241" i="8"/>
  <c r="Y241" i="8" s="1"/>
  <c r="U694" i="8"/>
  <c r="W694" i="8" s="1"/>
  <c r="Y694" i="8" s="1"/>
  <c r="K86" i="1"/>
  <c r="K98" i="1"/>
  <c r="I98" i="1"/>
  <c r="Q81" i="1"/>
  <c r="Q38" i="1"/>
  <c r="K23" i="1"/>
  <c r="I40" i="1"/>
  <c r="K40" i="1"/>
  <c r="Q40" i="1"/>
  <c r="Y222" i="8"/>
  <c r="W700" i="8"/>
  <c r="Y700" i="8" s="1"/>
  <c r="Q33" i="1"/>
  <c r="K41" i="1"/>
  <c r="Q56" i="1" l="1"/>
  <c r="Q69" i="1"/>
  <c r="Q86" i="1"/>
  <c r="Q71" i="1"/>
  <c r="Q68" i="1"/>
  <c r="Q66" i="1"/>
  <c r="Q51" i="1"/>
  <c r="Q41" i="1"/>
  <c r="X3" i="8"/>
  <c r="C302" i="8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5" i="1"/>
  <c r="Q23" i="1"/>
  <c r="D49" i="1"/>
  <c r="W43" i="8"/>
  <c r="Y43" i="8" s="1"/>
  <c r="I39" i="1"/>
  <c r="K58" i="8"/>
  <c r="K60" i="8" s="1"/>
  <c r="K62" i="8" s="1"/>
  <c r="Q78" i="1"/>
  <c r="Q24" i="1"/>
  <c r="P64" i="1"/>
  <c r="Q83" i="1"/>
  <c r="K584" i="8"/>
  <c r="K586" i="8" s="1"/>
  <c r="K588" i="8" s="1"/>
  <c r="Q82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4" i="1"/>
  <c r="Q84" i="1"/>
  <c r="G464" i="8"/>
  <c r="L24" i="1" s="1"/>
  <c r="D98" i="1"/>
  <c r="U695" i="8"/>
  <c r="W695" i="8" s="1"/>
  <c r="Y695" i="8" s="1"/>
  <c r="Y724" i="8"/>
  <c r="U725" i="8" s="1"/>
  <c r="U223" i="8"/>
  <c r="Q42" i="1" l="1"/>
  <c r="S36" i="1" s="1"/>
  <c r="Q77" i="1"/>
  <c r="Q87" i="1" s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3" i="1"/>
  <c r="Q25" i="1"/>
  <c r="Q27" i="1" s="1"/>
  <c r="K25" i="1"/>
  <c r="K27" i="1" s="1"/>
  <c r="W285" i="8"/>
  <c r="Y285" i="8" s="1"/>
  <c r="K76" i="1"/>
  <c r="K87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S28" i="1"/>
  <c r="I57" i="1"/>
  <c r="K57" i="1"/>
  <c r="Q57" i="1"/>
  <c r="Q45" i="1"/>
  <c r="E107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2" i="1" l="1"/>
  <c r="Q63" i="1"/>
  <c r="Q47" i="1"/>
  <c r="Q53" i="1" s="1"/>
  <c r="K73" i="1"/>
  <c r="E109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3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0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3" i="1"/>
  <c r="G421" i="8"/>
  <c r="N83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4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4" i="1"/>
  <c r="G436" i="8"/>
  <c r="N84" i="1" s="1"/>
  <c r="W245" i="8"/>
  <c r="G238" i="8"/>
  <c r="L63" i="1" s="1"/>
  <c r="G133" i="8"/>
  <c r="L38" i="1" s="1"/>
  <c r="Y726" i="8"/>
  <c r="U727" i="8" s="1"/>
  <c r="L98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5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8" i="1" l="1"/>
  <c r="P69" i="1"/>
  <c r="N98" i="1"/>
  <c r="N69" i="1"/>
  <c r="G242" i="8"/>
  <c r="P63" i="1" s="1"/>
  <c r="G195" i="8"/>
  <c r="N85" i="1" s="1"/>
  <c r="G197" i="8"/>
  <c r="P85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5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5" i="1"/>
  <c r="N95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1" i="1" s="1"/>
  <c r="Y728" i="8"/>
  <c r="U729" i="8" s="1"/>
  <c r="W729" i="8" s="1"/>
  <c r="Y125" i="8" l="1"/>
  <c r="G120" i="8"/>
  <c r="N81" i="1" s="1"/>
  <c r="G122" i="8" l="1"/>
  <c r="P81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9" i="1"/>
  <c r="U576" i="8" l="1"/>
  <c r="W576" i="8" l="1"/>
  <c r="G569" i="8"/>
  <c r="L82" i="1" s="1"/>
  <c r="Y576" i="8" l="1"/>
  <c r="G571" i="8"/>
  <c r="N82" i="1" s="1"/>
  <c r="G573" i="8" l="1"/>
  <c r="P82" i="1" s="1"/>
  <c r="P18" i="1"/>
  <c r="N18" i="1"/>
  <c r="E16" i="1"/>
  <c r="E20" i="1" s="1"/>
  <c r="E89" i="1" s="1"/>
  <c r="J16" i="1"/>
  <c r="J20" i="1" l="1"/>
  <c r="J89" i="1" s="1"/>
  <c r="K16" i="1"/>
  <c r="K20" i="1" s="1"/>
  <c r="R1" i="8" l="1"/>
  <c r="Q16" i="1" l="1"/>
  <c r="Q20" i="1" s="1"/>
  <c r="Q89" i="1" s="1"/>
  <c r="E106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6" i="1" s="1"/>
  <c r="W155" i="8" l="1"/>
  <c r="Y155" i="8" l="1"/>
  <c r="G150" i="8"/>
  <c r="N86" i="1" s="1"/>
  <c r="Q13" i="12"/>
  <c r="P13" i="12"/>
  <c r="P16" i="12" s="1"/>
  <c r="G152" i="8" l="1"/>
  <c r="P86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8" i="1"/>
  <c r="W514" i="8" l="1"/>
  <c r="Y514" i="8" s="1"/>
  <c r="E111" i="1"/>
  <c r="I103" i="1"/>
  <c r="E115" i="1" l="1"/>
  <c r="W515" i="8" l="1"/>
  <c r="Y515" i="8" l="1"/>
  <c r="D96" i="1"/>
  <c r="D95" i="1" l="1"/>
  <c r="D70" i="1"/>
  <c r="G509" i="8" l="1"/>
  <c r="L31" i="1" s="1"/>
  <c r="L89" i="1" s="1"/>
  <c r="W516" i="8"/>
  <c r="Y516" i="8" l="1"/>
  <c r="G513" i="8" s="1"/>
  <c r="P31" i="1" s="1"/>
  <c r="P89" i="1" s="1"/>
  <c r="G511" i="8"/>
  <c r="N31" i="1" s="1"/>
  <c r="N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<sst xmlns="http://schemas.openxmlformats.org/spreadsheetml/2006/main" count="3455" uniqueCount="244">
  <si>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</si>
  <si>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</si>
  <si>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</si>
  <si>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</si>
  <si>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</si>
  <si>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</si>
  <si>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</si>
  <si>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</si>
  <si>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</si>
  <si>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</si>
  <si>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</si>
  <si>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</si>
  <si>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</si>
  <si>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</si>
  <si>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</si>
  <si>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</si>
  <si>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</si>
  <si>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</si>
  <si>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</si>
  <si>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</si>
  <si>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</si>
  <si>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</si>
  <si>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</si>
  <si>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</si>
  <si>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</si>
  <si>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</si>
  <si>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</si>
  <si>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</si>
  <si>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</si>
  <si>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</si>
  <si>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</si>
  <si>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</si>
  <si>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</si>
  <si>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</si>
  <si>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</si>
  <si>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</si>
  <si>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</si>
  <si>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</si>
  <si>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</si>
  <si>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</si>
  <si>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</si>
  <si>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</si>
  <si>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</si>
  <si>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</si>
  <si>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</si>
  <si>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</si>
  <si>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</si>
  <si>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</si>
  <si>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</si>
  <si>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</si>
  <si>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</si>
  <si>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</si>
  <si>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</si>
  <si>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</si>
  <si>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</si>
  <si>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</si>
  <si>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</si>
  <si>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</si>
  <si>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</si>
  <si>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</si>
  <si>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</si>
  <si>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</si>
  <si>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</si>
  <si>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</si>
  <si>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</si>
  <si>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</si>
  <si>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</si>
  <si>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</si>
  <si>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</si>
  <si>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</si>
  <si>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</si>
  <si>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</si>
  <si>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</si>
  <si>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</si>
  <si>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</si>
  <si>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</si>
  <si>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</si>
  <si>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</si>
  <si>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</si>
  <si>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</si>
  <si>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</si>
  <si>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</si>
  <si>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</si>
  <si>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</si>
  <si>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</si>
  <si>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</si>
  <si>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</si>
  <si>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</si>
  <si>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</si>
  <si>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</si>
  <si>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</si>
  <si>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</si>
  <si>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</si>
  <si>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</si>
  <si>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</si>
  <si>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</si>
  <si>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</si>
  <si>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</si>
  <si>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</si>
  <si>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</si>
  <si>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</si>
  <si>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</si>
  <si>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</si>
  <si>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</si>
  <si>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</si>
  <si>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</si>
  <si>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</si>
  <si>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</si>
  <si>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</si>
  <si>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</si>
  <si>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</si>
  <si>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</si>
  <si>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</si>
  <si>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</si>
  <si>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</si>
  <si>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</si>
  <si>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</si>
  <si>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</si>
  <si>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</si>
  <si>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</si>
  <si>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</si>
  <si>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</si>
  <si>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</si>
  <si>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</si>
  <si>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</si>
  <si>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</si>
  <si>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</si>
  <si>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</si>
  <si>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</si>
  <si>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</si>
  <si>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</si>
  <si>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</si>
  <si>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</si>
  <si>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</si>
  <si>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</si>
  <si>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</si>
  <si>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</si>
  <si>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</si>
  <si>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</si>
  <si>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</si>
  <si>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</si>
  <si>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</si>
  <si>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</si>
  <si>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</si>
  <si>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</si>
  <si>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</si>
  <si>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</si>
  <si>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</si>
  <si>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</si>
  <si>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</si>
  <si>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</si>
  <si>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</si>
  <si>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</si>
  <si>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</si>
  <si>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</si>
  <si>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</si>
  <si>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</si>
  <si>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</si>
  <si>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</si>
  <si>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</si>
  <si>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</si>
  <si>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</si>
  <si>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</si>
  <si>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</si>
  <si>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</si>
  <si>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</si>
  <si>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</si>
  <si>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</si>
  <si>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</si>
  <si>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</si>
  <si>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</si>
  <si>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</si>
  <si>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</si>
  <si>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</si>
  <si>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</si>
  <si>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</si>
  <si>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</si>
  <si>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</si>
  <si>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</si>
  <si>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</si>
  <si>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</si>
  <si>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</si>
  <si>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</si>
  <si>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</si>
  <si>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</si>
  <si>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</si>
  <si>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</si>
  <si>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</si>
  <si>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</si>
  <si>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</si>
  <si>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</si>
  <si>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</si>
  <si>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</si>
  <si>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</si>
  <si>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</si>
  <si>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</si>
  <si>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</si>
  <si>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</si>
  <si>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</si>
  <si>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</si>
  <si>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</si>
  <si>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</si>
  <si>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</si>
  <si>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</si>
  <si>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</si>
  <si>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</si>
  <si>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</si>
  <si>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</si>
  <si>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</si>
  <si>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</si>
  <si>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</si>
  <si>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</si>
  <si>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</si>
  <si>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</si>
  <si>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</si>
  <si>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</si>
  <si>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</si>
  <si>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</si>
  <si>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</si>
  <si>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</si>
  <si>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</si>
  <si>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</si>
  <si>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</si>
  <si>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</si>
  <si>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</si>
  <si>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</si>
  <si>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</si>
  <si>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</si>
  <si>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</si>
  <si>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</si>
  <si>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</si>
  <si>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</si>
  <si>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</si>
  <si>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</si>
  <si>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</si>
  <si>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</si>
  <si>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</si>
  <si>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</si>
  <si>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</si>
  <si>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Waeem Tariq</t>
  </si>
  <si>
    <t>Saad</t>
  </si>
  <si>
    <t>Talha</t>
  </si>
  <si>
    <t>Momin</t>
  </si>
  <si>
    <t>Fahad Freed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</si>
</sst>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6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65" fontId="34" fillId="0" borderId="37" xfId="1" applyNumberFormat="1" applyFont="1" applyFill="1" applyBorder="1"/>
    <xf numFmtId="165" fontId="34" fillId="0" borderId="35" xfId="1" applyNumberFormat="1" applyFont="1" applyFill="1" applyBorder="1" applyAlignment="1">
      <alignment vertical="center"/>
    </xf>
    <xf numFmtId="17" fontId="7" fillId="0" borderId="38" xfId="0" applyNumberFormat="1" applyFont="1" applyBorder="1" applyAlignment="1">
      <alignment horizontal="center" vertical="center"/>
    </xf>
    <xf numFmtId="17" fontId="7" fillId="0" borderId="39" xfId="0" applyNumberFormat="1" applyFont="1" applyBorder="1" applyAlignment="1">
      <alignment horizontal="center" vertical="center"/>
    </xf>
    <xf numFmtId="17" fontId="7" fillId="0" borderId="4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1"/>
  <sheetViews>
    <sheetView zoomScaleNormal="100" zoomScaleSheetLayoutView="130" workbookViewId="0">
      <pane ySplit="3" topLeftCell="A55" activePane="bottomLeft" state="frozen"/>
      <selection pane="bottomLeft" activeCell="R73" sqref="R73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5" t="s">
        <v>77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3" t="str">
        <f>'Salary Record'!J1</f>
        <v>May</v>
      </c>
      <c r="O1" s="363"/>
      <c r="P1" s="363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7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4"/>
      <c r="O2" s="364"/>
      <c r="P2" s="364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4" t="s">
        <v>84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6"/>
      <c r="R6" s="78"/>
    </row>
    <row r="7" spans="1:20" s="118" customFormat="1" ht="15.75" x14ac:dyDescent="0.2">
      <c r="A7" s="207">
        <v>1</v>
      </c>
      <c r="B7" s="310" t="s">
        <v>16</v>
      </c>
      <c r="C7" s="380" t="s">
        <v>34</v>
      </c>
      <c r="D7" s="383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1"/>
      <c r="D8" s="384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1"/>
      <c r="D9" s="384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2"/>
      <c r="D10" s="385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6" t="s">
        <v>2</v>
      </c>
      <c r="B11" s="387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7" t="s">
        <v>85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9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204</v>
      </c>
      <c r="C15" s="121"/>
      <c r="D15" s="122"/>
      <c r="E15" s="66">
        <f>'Salary Record'!K54</f>
        <v>47000</v>
      </c>
      <c r="F15" s="66">
        <f>'Salary Record'!C60</f>
        <v>31</v>
      </c>
      <c r="G15" s="179">
        <f>'Salary Record'!C61</f>
        <v>0</v>
      </c>
      <c r="H15" s="66">
        <f>'Salary Record'!I59</f>
        <v>7</v>
      </c>
      <c r="I15" s="66">
        <f>'Salary Record'!I58</f>
        <v>31</v>
      </c>
      <c r="J15" s="175">
        <f>'Salary Record'!K59</f>
        <v>1326.6129032258066</v>
      </c>
      <c r="K15" s="66">
        <f>'Salary Record'!K60</f>
        <v>48326.612903225803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48326.612903225803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1670564.5161290325</v>
      </c>
      <c r="E16" s="66">
        <f>'Salary Record'!K9</f>
        <v>75000</v>
      </c>
      <c r="F16" s="66">
        <f>'Salary Record'!C15</f>
        <v>31</v>
      </c>
      <c r="G16" s="66">
        <f>'Salary Record'!C16</f>
        <v>0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31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46000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46000</v>
      </c>
      <c r="R17" s="117"/>
      <c r="S17" s="117">
        <f>Q14+Q15+Q17+Q38</f>
        <v>220221.77419354839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0</v>
      </c>
      <c r="N19" s="190">
        <f>'Salary Record'!G45</f>
        <v>1000</v>
      </c>
      <c r="O19" s="189">
        <f>'Salary Record'!G46</f>
        <v>0</v>
      </c>
      <c r="P19" s="190">
        <f>'Salary Record'!G47</f>
        <v>1000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86" t="s">
        <v>2</v>
      </c>
      <c r="B20" s="387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1326.6129032258066</v>
      </c>
      <c r="K20" s="228">
        <f>SUM(K14:K19)</f>
        <v>278326.61290322582</v>
      </c>
      <c r="L20" s="228"/>
      <c r="M20" s="227"/>
      <c r="N20" s="227"/>
      <c r="O20" s="227"/>
      <c r="P20" s="227"/>
      <c r="Q20" s="229">
        <f>SUM(Q14:Q19)</f>
        <v>278326.61290322582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4" t="s">
        <v>89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6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50</v>
      </c>
      <c r="I23" s="194">
        <f>'Salary Record'!I494</f>
        <v>31</v>
      </c>
      <c r="J23" s="168">
        <f>'Salary Record'!K495</f>
        <v>6350.8064516129034</v>
      </c>
      <c r="K23" s="194">
        <f>'Salary Record'!K496</f>
        <v>37850.806451612902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37850.806451612902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31</v>
      </c>
      <c r="G24" s="320">
        <f>'Salary Record'!C467</f>
        <v>0</v>
      </c>
      <c r="H24" s="319">
        <f>'Salary Record'!I465</f>
        <v>66</v>
      </c>
      <c r="I24" s="319">
        <f>'Salary Record'!I464</f>
        <v>31</v>
      </c>
      <c r="J24" s="320">
        <f>'Salary Record'!K465</f>
        <v>7052.4193548387102</v>
      </c>
      <c r="K24" s="321">
        <f>'Salary Record'!K466</f>
        <v>33552.419354838712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33552.419354838712</v>
      </c>
      <c r="R24" s="324"/>
      <c r="S24" s="325">
        <f>65000+Q27+30000</f>
        <v>229705.6451612903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18</v>
      </c>
      <c r="I25" s="66">
        <f>'Salary Record'!I479</f>
        <v>31</v>
      </c>
      <c r="J25" s="179">
        <f>'Salary Record'!K480</f>
        <v>2322.5806451612902</v>
      </c>
      <c r="K25" s="175">
        <f>'Salary Record'!K481</f>
        <v>34322.580645161288</v>
      </c>
      <c r="L25" s="176">
        <f>'Salary Record'!G479</f>
        <v>20000</v>
      </c>
      <c r="M25" s="177">
        <f>'Salary Record'!G480</f>
        <v>0</v>
      </c>
      <c r="N25" s="178">
        <f>'Salary Record'!G481</f>
        <v>20000</v>
      </c>
      <c r="O25" s="177">
        <f>'Salary Record'!G482</f>
        <v>5000</v>
      </c>
      <c r="P25" s="178">
        <f>'Salary Record'!G483</f>
        <v>15000</v>
      </c>
      <c r="Q25" s="180">
        <f>'Salary Record'!K483</f>
        <v>29322.580645161288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70</v>
      </c>
      <c r="I26" s="176">
        <f>'Salary Record'!I449</f>
        <v>31</v>
      </c>
      <c r="J26" s="175">
        <f>'Salary Record'!K450</f>
        <v>7479.8387096774195</v>
      </c>
      <c r="K26" s="66">
        <f>'Salary Record'!K451</f>
        <v>33979.838709677417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33979.838709677417</v>
      </c>
      <c r="R26" s="315"/>
      <c r="T26" s="329"/>
      <c r="V26" s="315"/>
    </row>
    <row r="27" spans="1:22" s="203" customFormat="1" ht="21" x14ac:dyDescent="0.3">
      <c r="A27" s="386" t="s">
        <v>2</v>
      </c>
      <c r="B27" s="387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23205.645161290322</v>
      </c>
      <c r="K27" s="238">
        <f>SUM(K23:K26)</f>
        <v>139705.6451612903</v>
      </c>
      <c r="L27" s="227"/>
      <c r="M27" s="227"/>
      <c r="N27" s="227"/>
      <c r="O27" s="227"/>
      <c r="P27" s="227"/>
      <c r="Q27" s="201">
        <f>SUM(Q23:Q26)</f>
        <v>134705.6451612903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Q27+Q34+Q37+Q39+Q40+Q77+Q78+Q79+Q83+Q84+Q48+Q85</f>
        <v>767949.59677419357</v>
      </c>
      <c r="T28" s="226"/>
    </row>
    <row r="29" spans="1:22" s="158" customFormat="1" ht="21" customHeight="1" x14ac:dyDescent="0.2">
      <c r="A29" s="377" t="s">
        <v>88</v>
      </c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9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51</v>
      </c>
      <c r="I30" s="66">
        <f>'Salary Record'!I539</f>
        <v>31</v>
      </c>
      <c r="J30" s="179">
        <f>'Salary Record'!K540</f>
        <v>6066.5322580645161</v>
      </c>
      <c r="K30" s="179">
        <f>'Salary Record'!K541</f>
        <v>35566.532258064515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35566.532258064515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53</v>
      </c>
      <c r="I31" s="66">
        <f>'Salary Record'!I509</f>
        <v>31</v>
      </c>
      <c r="J31" s="175">
        <f>'Salary Record'!K510</f>
        <v>6411.2903225806449</v>
      </c>
      <c r="K31" s="175">
        <f>'Salary Record'!K511</f>
        <v>36411.290322580644</v>
      </c>
      <c r="L31" s="176">
        <f>'Salary Record'!G509</f>
        <v>40000</v>
      </c>
      <c r="M31" s="177">
        <f>'Salary Record'!G510</f>
        <v>0</v>
      </c>
      <c r="N31" s="178">
        <f>'Salary Record'!G511</f>
        <v>40000</v>
      </c>
      <c r="O31" s="177">
        <f>'Salary Record'!G512</f>
        <v>5000</v>
      </c>
      <c r="P31" s="178">
        <f>'Salary Record'!G513</f>
        <v>35000</v>
      </c>
      <c r="Q31" s="180">
        <f>'Salary Record'!K513</f>
        <v>31411.290322580644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31</v>
      </c>
      <c r="G32" s="175">
        <f>'Salary Record'!C527</f>
        <v>0</v>
      </c>
      <c r="H32" s="197">
        <f>'Salary Record'!I525</f>
        <v>10</v>
      </c>
      <c r="I32" s="197">
        <f>'Salary Record'!I524</f>
        <v>31</v>
      </c>
      <c r="J32" s="175">
        <f>'Salary Record'!K525</f>
        <v>1713.7096774193549</v>
      </c>
      <c r="K32" s="66">
        <f>'Salary Record'!K526</f>
        <v>44213.709677419356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44213.709677419356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32</v>
      </c>
      <c r="I33" s="9">
        <f>'Salary Record'!I554</f>
        <v>31</v>
      </c>
      <c r="J33" s="13">
        <f>'Salary Record'!K555</f>
        <v>3225.8064516129034</v>
      </c>
      <c r="K33" s="13">
        <f>'Salary Record'!K556</f>
        <v>28225.806451612902</v>
      </c>
      <c r="L33" s="9">
        <f>'Salary Record'!G554</f>
        <v>26000</v>
      </c>
      <c r="M33" s="9">
        <f>'Salary Record'!G555</f>
        <v>0</v>
      </c>
      <c r="N33" s="15">
        <f>'Salary Record'!G556</f>
        <v>26000</v>
      </c>
      <c r="O33" s="9">
        <f>'Salary Record'!G557</f>
        <v>2000</v>
      </c>
      <c r="P33" s="15">
        <f>'Salary Record'!G558</f>
        <v>24000</v>
      </c>
      <c r="Q33" s="86">
        <f>'Salary Record'!K558</f>
        <v>26225.806451612902</v>
      </c>
      <c r="R33" s="77"/>
      <c r="S33" s="117"/>
    </row>
    <row r="34" spans="1:24" s="203" customFormat="1" ht="21" x14ac:dyDescent="0.3">
      <c r="A34" s="386" t="s">
        <v>2</v>
      </c>
      <c r="B34" s="387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17417.338709677417</v>
      </c>
      <c r="K34" s="229">
        <f>SUM(K30:K33)</f>
        <v>144417.33870967742</v>
      </c>
      <c r="L34" s="227"/>
      <c r="M34" s="227"/>
      <c r="N34" s="227"/>
      <c r="O34" s="227"/>
      <c r="P34" s="227"/>
      <c r="Q34" s="201">
        <f>SUM(Q30:Q33)</f>
        <v>137417.33870967742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8" t="s">
        <v>33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90"/>
      <c r="R36" s="161"/>
      <c r="S36" s="162">
        <f>Q37+Q41+Q42+Q43+Q85</f>
        <v>227245.96774193546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26</v>
      </c>
      <c r="G37" s="179">
        <f>'Salary Record'!C166</f>
        <v>5</v>
      </c>
      <c r="H37" s="179">
        <f>'Salary Record'!I164</f>
        <v>51</v>
      </c>
      <c r="I37" s="179">
        <f>'Salary Record'!I163</f>
        <v>31</v>
      </c>
      <c r="J37" s="312">
        <f>'Salary Record'!K164</f>
        <v>14395.16129032258</v>
      </c>
      <c r="K37" s="175">
        <f>'Salary Record'!K165</f>
        <v>84395.161290322576</v>
      </c>
      <c r="L37" s="176">
        <f>'Salary Record'!G163</f>
        <v>28200</v>
      </c>
      <c r="M37" s="177">
        <f>'Salary Record'!G164</f>
        <v>0</v>
      </c>
      <c r="N37" s="178">
        <f>'Salary Record'!G165</f>
        <v>28200</v>
      </c>
      <c r="O37" s="177">
        <f>'Salary Record'!G166</f>
        <v>5000</v>
      </c>
      <c r="P37" s="178">
        <f>'Salary Record'!G167</f>
        <v>23200</v>
      </c>
      <c r="Q37" s="180">
        <f>'Salary Record'!K167</f>
        <v>79395.161290322576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23</v>
      </c>
      <c r="I38" s="66">
        <f>'Salary Record'!I133</f>
        <v>31</v>
      </c>
      <c r="J38" s="175">
        <f>'Salary Record'!K134</f>
        <v>3895.1612903225805</v>
      </c>
      <c r="K38" s="66">
        <f>'Salary Record'!K135</f>
        <v>45895.161290322583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45895.161290322583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31</v>
      </c>
      <c r="G39" s="179">
        <f>'Salary Record'!C587</f>
        <v>0</v>
      </c>
      <c r="H39" s="179">
        <f>'Salary Record'!I585</f>
        <v>103</v>
      </c>
      <c r="I39" s="179">
        <f>'Salary Record'!I584</f>
        <v>31</v>
      </c>
      <c r="J39" s="312">
        <f>'Salary Record'!K585</f>
        <v>16612.903225806451</v>
      </c>
      <c r="K39" s="66">
        <f>'Salary Record'!K586</f>
        <v>56612.903225806454</v>
      </c>
      <c r="L39" s="176">
        <f>'Salary Record'!G584</f>
        <v>45000</v>
      </c>
      <c r="M39" s="177">
        <f>'Salary Record'!G585</f>
        <v>0</v>
      </c>
      <c r="N39" s="178">
        <f>'Salary Record'!G586</f>
        <v>45000</v>
      </c>
      <c r="O39" s="177">
        <f>'Salary Record'!G587</f>
        <v>5000</v>
      </c>
      <c r="P39" s="178">
        <f>'Salary Record'!G588</f>
        <v>40000</v>
      </c>
      <c r="Q39" s="180">
        <f>'Salary Record'!K588</f>
        <v>51612.903225806454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1</v>
      </c>
      <c r="H40" s="176">
        <f>'Salary Record'!I179</f>
        <v>16</v>
      </c>
      <c r="I40" s="176">
        <f>'Salary Record'!I178</f>
        <v>31</v>
      </c>
      <c r="J40" s="175">
        <f>'Salary Record'!K179</f>
        <v>3225.8064516129034</v>
      </c>
      <c r="K40" s="175">
        <f>'Salary Record'!K180</f>
        <v>53225.806451612902</v>
      </c>
      <c r="L40" s="176">
        <f>'Salary Record'!G178</f>
        <v>90000</v>
      </c>
      <c r="M40" s="176">
        <f>'Salary Record'!G179</f>
        <v>10000</v>
      </c>
      <c r="N40" s="178">
        <f>'Salary Record'!G180</f>
        <v>100000</v>
      </c>
      <c r="O40" s="176">
        <f>'Salary Record'!G181</f>
        <v>5000</v>
      </c>
      <c r="P40" s="178">
        <f>'Salary Record'!G182</f>
        <v>95000</v>
      </c>
      <c r="Q40" s="180">
        <f>'Salary Record'!K182</f>
        <v>48225.806451612902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23</v>
      </c>
      <c r="G41" s="179">
        <f>'Salary Record'!C633</f>
        <v>8</v>
      </c>
      <c r="H41" s="200">
        <f>'Salary Record'!I631</f>
        <v>30</v>
      </c>
      <c r="I41" s="200">
        <f>'Salary Record'!I630</f>
        <v>23</v>
      </c>
      <c r="J41" s="175">
        <f>'Salary Record'!K631</f>
        <v>4233.8709677419356</v>
      </c>
      <c r="K41" s="175">
        <f>'Salary Record'!K632</f>
        <v>30201.612903225807</v>
      </c>
      <c r="L41" s="176">
        <f>'Salary Record'!G630</f>
        <v>0</v>
      </c>
      <c r="M41" s="177">
        <f>'Salary Record'!G631</f>
        <v>1000</v>
      </c>
      <c r="N41" s="178">
        <f>'Salary Record'!G632</f>
        <v>1000</v>
      </c>
      <c r="O41" s="177">
        <f>'Salary Record'!G633</f>
        <v>1000</v>
      </c>
      <c r="P41" s="178">
        <f>'Salary Record'!G634</f>
        <v>0</v>
      </c>
      <c r="Q41" s="182">
        <f>'Salary Record'!K634</f>
        <v>29201.612903225807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24</v>
      </c>
      <c r="G42" s="179">
        <f>'Salary Record'!C664</f>
        <v>7</v>
      </c>
      <c r="H42" s="66">
        <f>'Salary Record'!I662</f>
        <v>51</v>
      </c>
      <c r="I42" s="66">
        <f>'Salary Record'!I661</f>
        <v>24</v>
      </c>
      <c r="J42" s="179">
        <f>'Salary Record'!K662</f>
        <v>10282.258064516129</v>
      </c>
      <c r="K42" s="179">
        <f>'Salary Record'!K663</f>
        <v>48991.93548387097</v>
      </c>
      <c r="L42" s="198">
        <f>'Salary Record'!G661</f>
        <v>4500</v>
      </c>
      <c r="M42" s="66">
        <f>'Salary Record'!G662</f>
        <v>11000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38991.93548387097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26</v>
      </c>
      <c r="G43" s="18">
        <f>'Salary Record'!C680</f>
        <v>7</v>
      </c>
      <c r="H43" s="9">
        <f>'Salary Record'!I678</f>
        <v>111</v>
      </c>
      <c r="I43" s="9">
        <f>'Salary Record'!I677</f>
        <v>26</v>
      </c>
      <c r="J43" s="44">
        <f>'Salary Record'!K678</f>
        <v>11189.516129032259</v>
      </c>
      <c r="K43" s="44">
        <f>'Salary Record'!K679</f>
        <v>32157.258064516129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32157.258064516129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24</v>
      </c>
      <c r="I44" s="176">
        <f>'Salary Record'!I208</f>
        <v>31</v>
      </c>
      <c r="J44" s="188">
        <f>'Salary Record'!K209</f>
        <v>2516.1290322580644</v>
      </c>
      <c r="K44" s="188">
        <f>'Salary Record'!K210</f>
        <v>28516.129032258064</v>
      </c>
      <c r="L44" s="189">
        <f>'Salary Record'!G208</f>
        <v>13225</v>
      </c>
      <c r="M44" s="189">
        <f>'Salary Record'!G209</f>
        <v>10000</v>
      </c>
      <c r="N44" s="199">
        <f>'Salary Record'!G210</f>
        <v>23225</v>
      </c>
      <c r="O44" s="189">
        <f>'Salary Record'!G211</f>
        <v>5000</v>
      </c>
      <c r="P44" s="199">
        <f>'Salary Record'!G212</f>
        <v>18225</v>
      </c>
      <c r="Q44" s="242">
        <f>'Salary Record'!K212</f>
        <v>23516.129032258064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6" t="s">
        <v>2</v>
      </c>
      <c r="B45" s="387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66350.806451612894</v>
      </c>
      <c r="K45" s="229">
        <f>SUM(K37:K44)</f>
        <v>379995.96774193546</v>
      </c>
      <c r="L45" s="227"/>
      <c r="M45" s="227"/>
      <c r="N45" s="227"/>
      <c r="O45" s="227"/>
      <c r="P45" s="227"/>
      <c r="Q45" s="201">
        <f>SUM(Q37:Q44)</f>
        <v>348995.96774193551</v>
      </c>
      <c r="R45" s="202"/>
      <c r="T45" s="204"/>
    </row>
    <row r="46" spans="1:24" s="155" customFormat="1" ht="21" customHeight="1" x14ac:dyDescent="0.2">
      <c r="A46" s="374" t="s">
        <v>86</v>
      </c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6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2</v>
      </c>
      <c r="H47" s="177">
        <f>'Salary Record'!I389</f>
        <v>27</v>
      </c>
      <c r="I47" s="177">
        <f>'Salary Record'!I388</f>
        <v>31</v>
      </c>
      <c r="J47" s="175">
        <f>'Salary Record'!K389</f>
        <v>2721.7741935483873</v>
      </c>
      <c r="K47" s="175">
        <f>'Salary Record'!K390</f>
        <v>27721.774193548386</v>
      </c>
      <c r="L47" s="176">
        <f>'Salary Record'!G388</f>
        <v>12000</v>
      </c>
      <c r="M47" s="177">
        <f>'Salary Record'!G389</f>
        <v>0</v>
      </c>
      <c r="N47" s="178">
        <f>'Salary Record'!G390</f>
        <v>12000</v>
      </c>
      <c r="O47" s="177">
        <f>'Salary Record'!G391</f>
        <v>2000</v>
      </c>
      <c r="P47" s="178">
        <f>'Salary Record'!G392</f>
        <v>10000</v>
      </c>
      <c r="Q47" s="180">
        <f>'Salary Record'!K392</f>
        <v>25721.774193548386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31</v>
      </c>
      <c r="G48" s="18">
        <f>'Salary Record'!C758</f>
        <v>0</v>
      </c>
      <c r="H48" s="9">
        <f>'Salary Record'!I756</f>
        <v>49</v>
      </c>
      <c r="I48" s="9">
        <f>'Salary Record'!I755</f>
        <v>31</v>
      </c>
      <c r="J48" s="248">
        <f>'Salary Record'!K756</f>
        <v>5927.4193548387093</v>
      </c>
      <c r="K48" s="13">
        <f>'Salary Record'!K757</f>
        <v>35927.419354838712</v>
      </c>
      <c r="L48" s="9">
        <f>'Salary Record'!G755</f>
        <v>0</v>
      </c>
      <c r="M48" s="9">
        <f>'Salary Record'!G756</f>
        <v>0</v>
      </c>
      <c r="N48" s="15" t="str">
        <f>'Salary Record'!G757</f>
        <v/>
      </c>
      <c r="O48" s="9">
        <f>'Salary Record'!G758</f>
        <v>0</v>
      </c>
      <c r="P48" s="15" t="str">
        <f>'Salary Record'!G759</f>
        <v/>
      </c>
      <c r="Q48" s="180">
        <f>'Salary Record'!K759</f>
        <v>35927.419354838712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41633.06451612903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47</v>
      </c>
      <c r="I49" s="66">
        <f>'Salary Record'!I343</f>
        <v>31</v>
      </c>
      <c r="J49" s="175">
        <f>'Salary Record'!K344</f>
        <v>6633.0645161290322</v>
      </c>
      <c r="K49" s="175">
        <f>'Salary Record'!K345</f>
        <v>41633.06451612903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41633.06451612903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2</v>
      </c>
      <c r="H50" s="66">
        <f>'Salary Record'!I359</f>
        <v>27</v>
      </c>
      <c r="I50" s="66">
        <f>'Salary Record'!I358</f>
        <v>31</v>
      </c>
      <c r="J50" s="175">
        <f>'Salary Record'!K359</f>
        <v>2939.516129032258</v>
      </c>
      <c r="K50" s="175">
        <f>'Salary Record'!K360</f>
        <v>29939.516129032258</v>
      </c>
      <c r="L50" s="176">
        <f>'Salary Record'!G358</f>
        <v>0</v>
      </c>
      <c r="M50" s="177">
        <f>'Salary Record'!G359</f>
        <v>20000</v>
      </c>
      <c r="N50" s="178">
        <f>'Salary Record'!G360</f>
        <v>20000</v>
      </c>
      <c r="O50" s="177">
        <f>'Salary Record'!G361</f>
        <v>2000</v>
      </c>
      <c r="P50" s="178">
        <f>'Salary Record'!G362</f>
        <v>18000</v>
      </c>
      <c r="Q50" s="180">
        <f>'Salary Record'!K362</f>
        <v>27939.516129032258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36</v>
      </c>
      <c r="I51" s="176">
        <f>'Salary Record'!I403</f>
        <v>31</v>
      </c>
      <c r="J51" s="175">
        <f>'Salary Record'!K404</f>
        <v>3629.0322580645161</v>
      </c>
      <c r="K51" s="66">
        <f>'Salary Record'!K405</f>
        <v>28629.032258064515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28629.032258064515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30</v>
      </c>
      <c r="G52" s="179">
        <f>'Salary Record'!C331</f>
        <v>1</v>
      </c>
      <c r="H52" s="66">
        <f>'Salary Record'!I329</f>
        <v>36</v>
      </c>
      <c r="I52" s="66">
        <f>'Salary Record'!I328</f>
        <v>31</v>
      </c>
      <c r="J52" s="179">
        <f>'Salary Record'!K329</f>
        <v>3919.3548387096776</v>
      </c>
      <c r="K52" s="179">
        <f>'Salary Record'!K330</f>
        <v>30919.354838709678</v>
      </c>
      <c r="L52" s="198">
        <f>'Salary Record'!G328</f>
        <v>6000</v>
      </c>
      <c r="M52" s="66">
        <f>'Salary Record'!G329</f>
        <v>0</v>
      </c>
      <c r="N52" s="193">
        <f>'Salary Record'!G330</f>
        <v>6000</v>
      </c>
      <c r="O52" s="66">
        <f>'Salary Record'!G331</f>
        <v>3000</v>
      </c>
      <c r="P52" s="193">
        <f>'Salary Record'!G332</f>
        <v>3000</v>
      </c>
      <c r="Q52" s="180">
        <f>'Salary Record'!K332</f>
        <v>27919.354838709678</v>
      </c>
      <c r="R52" s="117" t="s">
        <v>137</v>
      </c>
      <c r="S52" s="244">
        <f>Q58+Q50+Q49+Q47</f>
        <v>95294.354838709667</v>
      </c>
      <c r="T52" s="125"/>
    </row>
    <row r="53" spans="1:23" s="203" customFormat="1" ht="21" x14ac:dyDescent="0.3">
      <c r="A53" s="386" t="s">
        <v>2</v>
      </c>
      <c r="B53" s="387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25770.16129032258</v>
      </c>
      <c r="K53" s="229">
        <f>SUM(K47:K52)</f>
        <v>194770.16129032255</v>
      </c>
      <c r="L53" s="227"/>
      <c r="M53" s="227"/>
      <c r="N53" s="227"/>
      <c r="O53" s="227"/>
      <c r="P53" s="227"/>
      <c r="Q53" s="201">
        <f>SUM(Q47:Q52)</f>
        <v>187770.16129032255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4" t="s">
        <v>218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6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31</v>
      </c>
      <c r="G56" s="343">
        <f>'Salary Record'!C696</f>
        <v>0</v>
      </c>
      <c r="H56" s="343">
        <f>'Salary Record'!I694</f>
        <v>0</v>
      </c>
      <c r="I56" s="343">
        <f>'Salary Record'!I693</f>
        <v>31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16</v>
      </c>
      <c r="G57" s="179">
        <f>'Salary Record'!C301</f>
        <v>15</v>
      </c>
      <c r="H57" s="200">
        <f>'Salary Record'!I299</f>
        <v>13</v>
      </c>
      <c r="I57" s="200">
        <f>'Salary Record'!I298</f>
        <v>16</v>
      </c>
      <c r="J57" s="343">
        <f>'Salary Record'!K299</f>
        <v>3931.4516129032259</v>
      </c>
      <c r="K57" s="321">
        <f>'Salary Record'!K300</f>
        <v>42641.129032258068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0</v>
      </c>
      <c r="P57" s="346">
        <f>'Salary Record'!G302</f>
        <v>17000</v>
      </c>
      <c r="Q57" s="180">
        <f>'Salary Record'!K302</f>
        <v>42641.129032258068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58" t="str">
        <f>'Salary Record'!C370</f>
        <v>Waeem Tariq</v>
      </c>
      <c r="C58" s="130"/>
      <c r="D58" s="131"/>
      <c r="E58" s="176">
        <f>'Salary Record'!K369</f>
        <v>0</v>
      </c>
      <c r="F58" s="177">
        <f>'Salary Record'!C375</f>
        <v>0</v>
      </c>
      <c r="G58" s="181">
        <f>'Salary Record'!C376</f>
        <v>0</v>
      </c>
      <c r="H58" s="176">
        <f>'Salary Record'!I374</f>
        <v>0</v>
      </c>
      <c r="I58" s="176">
        <f>'Salary Record'!I373</f>
        <v>31</v>
      </c>
      <c r="J58" s="175">
        <f>'Salary Record'!K374</f>
        <v>0</v>
      </c>
      <c r="K58" s="66">
        <f>'Salary Record'!K375</f>
        <v>0</v>
      </c>
      <c r="L58" s="176">
        <f>'Salary Record'!G373</f>
        <v>0</v>
      </c>
      <c r="M58" s="176">
        <f>'Salary Record'!G374</f>
        <v>0</v>
      </c>
      <c r="N58" s="178">
        <f>'Salary Record'!G375</f>
        <v>0</v>
      </c>
      <c r="O58" s="176">
        <f>'Salary Record'!G376</f>
        <v>0</v>
      </c>
      <c r="P58" s="178">
        <f>'Salary Record'!G377</f>
        <v>0</v>
      </c>
      <c r="Q58" s="180">
        <f>'Salary Record'!K377</f>
        <v>0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38</v>
      </c>
      <c r="I59" s="200">
        <f>'Salary Record'!I283</f>
        <v>31</v>
      </c>
      <c r="J59" s="175">
        <f>'Salary Record'!K284</f>
        <v>7661.2903225806458</v>
      </c>
      <c r="K59" s="175">
        <f>'Salary Record'!K285</f>
        <v>57661.290322580644</v>
      </c>
      <c r="L59" s="176">
        <f>'Salary Record'!G283</f>
        <v>145870</v>
      </c>
      <c r="M59" s="177">
        <f>'Salary Record'!G284</f>
        <v>0</v>
      </c>
      <c r="N59" s="178">
        <f>'Salary Record'!G285</f>
        <v>145870</v>
      </c>
      <c r="O59" s="177">
        <f>'Salary Record'!G286</f>
        <v>5000</v>
      </c>
      <c r="P59" s="178">
        <f>'Salary Record'!G287</f>
        <v>140870</v>
      </c>
      <c r="Q59" s="180">
        <f>'Salary Record'!K287</f>
        <v>52661.290322580644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43</v>
      </c>
      <c r="I60" s="179">
        <f>'Salary Record'!I645</f>
        <v>31</v>
      </c>
      <c r="J60" s="175">
        <f>'Salary Record'!K646</f>
        <v>7802.4193548387093</v>
      </c>
      <c r="K60" s="175">
        <f>'Salary Record'!K647</f>
        <v>52802.419354838712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52802.419354838712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7</v>
      </c>
      <c r="G61" s="179">
        <f>'Salary Record'!C226</f>
        <v>24</v>
      </c>
      <c r="H61" s="200">
        <f>'Salary Record'!I224</f>
        <v>0</v>
      </c>
      <c r="I61" s="200">
        <f>'Salary Record'!I223</f>
        <v>9</v>
      </c>
      <c r="J61" s="175">
        <f>'Salary Record'!K224</f>
        <v>0</v>
      </c>
      <c r="K61" s="66">
        <f>'Salary Record'!K225</f>
        <v>10161.290322580644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10161.290322580644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29</v>
      </c>
      <c r="G62" s="179">
        <f>'Salary Record'!C271</f>
        <v>2</v>
      </c>
      <c r="H62" s="179">
        <f>'Salary Record'!I269</f>
        <v>34</v>
      </c>
      <c r="I62" s="179">
        <f>'Salary Record'!I268</f>
        <v>29</v>
      </c>
      <c r="J62" s="175">
        <f>'Salary Record'!K269</f>
        <v>4798.3870967741932</v>
      </c>
      <c r="K62" s="175">
        <f>'Salary Record'!K270</f>
        <v>37540.322580645159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37540.322580645159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29</v>
      </c>
      <c r="G63" s="343">
        <f>'Salary Record'!C241</f>
        <v>2</v>
      </c>
      <c r="H63" s="343">
        <f>'Salary Record'!I239</f>
        <v>33</v>
      </c>
      <c r="I63" s="343">
        <f>'Salary Record'!I238</f>
        <v>29</v>
      </c>
      <c r="J63" s="320">
        <f>'Salary Record'!K239</f>
        <v>4258.0645161290322</v>
      </c>
      <c r="K63" s="320">
        <f>'Salary Record'!K240</f>
        <v>34193.548387096773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34193.548387096773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31</v>
      </c>
      <c r="G64" s="343">
        <f>'Salary Record'!C256</f>
        <v>0</v>
      </c>
      <c r="H64" s="343">
        <f>'Salary Record'!I254</f>
        <v>48</v>
      </c>
      <c r="I64" s="343">
        <f>'Salary Record'!I253</f>
        <v>31</v>
      </c>
      <c r="J64" s="320">
        <f>'Salary Record'!K254</f>
        <v>8709.6774193548372</v>
      </c>
      <c r="K64" s="320">
        <f>'Salary Record'!K255</f>
        <v>53709.677419354834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53709.677419354834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59" t="str">
        <f>'Salary Record'!C831</f>
        <v>Saad</v>
      </c>
      <c r="C65" s="55"/>
      <c r="D65" s="54"/>
      <c r="E65" s="200">
        <f>'Salary Record'!K830</f>
        <v>0</v>
      </c>
      <c r="F65" s="343">
        <f>'Salary Record'!C836</f>
        <v>30</v>
      </c>
      <c r="G65" s="343">
        <f>'Salary Record'!C837</f>
        <v>1</v>
      </c>
      <c r="H65" s="343">
        <f>'Salary Record'!I835</f>
        <v>82</v>
      </c>
      <c r="I65" s="343">
        <f>'Salary Record'!I834</f>
        <v>32</v>
      </c>
      <c r="J65" s="320">
        <f>'Salary Record'!K835</f>
        <v>0</v>
      </c>
      <c r="K65" s="320">
        <f>'Salary Record'!K836</f>
        <v>0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0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51</v>
      </c>
      <c r="I66" s="200">
        <f>'Salary Record'!I313</f>
        <v>31</v>
      </c>
      <c r="J66" s="320">
        <f>'Salary Record'!K314</f>
        <v>7197.5806451612898</v>
      </c>
      <c r="K66" s="320">
        <f>'Salary Record'!K315</f>
        <v>42197.580645161288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2000</v>
      </c>
      <c r="P66" s="323">
        <f>'Salary Record'!G317</f>
        <v>10760</v>
      </c>
      <c r="Q66" s="180">
        <f>'Salary Record'!K317</f>
        <v>40197.580645161288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25</v>
      </c>
      <c r="G67" s="343">
        <f>'Salary Record'!C602</f>
        <v>6</v>
      </c>
      <c r="H67" s="321">
        <f>'Salary Record'!I600</f>
        <v>30</v>
      </c>
      <c r="I67" s="321">
        <f>'Salary Record'!I599</f>
        <v>25</v>
      </c>
      <c r="J67" s="320">
        <f>'Salary Record'!K600</f>
        <v>6048.3870967741941</v>
      </c>
      <c r="K67" s="321">
        <f>'Salary Record'!K601</f>
        <v>46370.967741935492</v>
      </c>
      <c r="L67" s="240">
        <f>'Salary Record'!G599</f>
        <v>7000</v>
      </c>
      <c r="M67" s="322">
        <f>'Salary Record'!G600</f>
        <v>0</v>
      </c>
      <c r="N67" s="323">
        <f>'Salary Record'!G601</f>
        <v>7000</v>
      </c>
      <c r="O67" s="322">
        <f>'Salary Record'!G602</f>
        <v>5000</v>
      </c>
      <c r="P67" s="323">
        <f>'Salary Record'!G603</f>
        <v>2000</v>
      </c>
      <c r="Q67" s="344">
        <f>'Salary Record'!K603</f>
        <v>41370.967741935492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31</v>
      </c>
      <c r="G68" s="343">
        <f>'Salary Record'!C773</f>
        <v>0</v>
      </c>
      <c r="H68" s="321">
        <f>'Salary Record'!I771</f>
        <v>30</v>
      </c>
      <c r="I68" s="321">
        <f>'Salary Record'!I770</f>
        <v>31</v>
      </c>
      <c r="J68" s="320">
        <f>'Salary Record'!K771</f>
        <v>3870.9677419354839</v>
      </c>
      <c r="K68" s="321">
        <f>'Salary Record'!K772</f>
        <v>35870.967741935485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35870.967741935485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29</v>
      </c>
      <c r="G69" s="343">
        <f>'Salary Record'!C821</f>
        <v>2</v>
      </c>
      <c r="H69" s="321">
        <f>'Salary Record'!I819</f>
        <v>13</v>
      </c>
      <c r="I69" s="321">
        <f>'Salary Record'!I818</f>
        <v>29</v>
      </c>
      <c r="J69" s="320">
        <f>'Salary Record'!K819</f>
        <v>1834.6774193548385</v>
      </c>
      <c r="K69" s="321">
        <f>'Salary Record'!K820</f>
        <v>34576.612903225803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34576.612903225803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SUM(Q46:Q94)</f>
        <v>5358953.6290322579</v>
      </c>
      <c r="E70" s="200">
        <f>'Salary Record'!K611</f>
        <v>32000</v>
      </c>
      <c r="F70" s="177">
        <f>'Salary Record'!C617</f>
        <v>29</v>
      </c>
      <c r="G70" s="174">
        <f>'Salary Record'!C618</f>
        <v>2</v>
      </c>
      <c r="H70" s="177">
        <f>'Salary Record'!I616</f>
        <v>37</v>
      </c>
      <c r="I70" s="177">
        <f>'Salary Record'!I615</f>
        <v>29</v>
      </c>
      <c r="J70" s="175">
        <f>'Salary Record'!K616</f>
        <v>4774.1935483870966</v>
      </c>
      <c r="K70" s="175">
        <f>'Salary Record'!K617</f>
        <v>34709.677419354841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/>
      <c r="S70" s="324"/>
      <c r="T70" s="329">
        <f>Q70+Q69+Q68+Q67+Q66+Q71+Q64+Q63+Q62+Q61+Q60</f>
        <v>411685.48387096776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29</v>
      </c>
      <c r="G71" s="343">
        <f>'Salary Record'!C742</f>
        <v>2</v>
      </c>
      <c r="H71" s="343">
        <f>'Salary Record'!I740</f>
        <v>27</v>
      </c>
      <c r="I71" s="343">
        <f>'Salary Record'!I739</f>
        <v>29</v>
      </c>
      <c r="J71" s="320">
        <f>'Salary Record'!K740</f>
        <v>3810.483870967742</v>
      </c>
      <c r="K71" s="320">
        <f>'Salary Record'!K741</f>
        <v>36552.419354838705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36552.419354838705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30</v>
      </c>
      <c r="G72" s="343">
        <f>'Salary Record'!C853</f>
        <v>1</v>
      </c>
      <c r="H72" s="343">
        <f>'Salary Record'!I851</f>
        <v>35</v>
      </c>
      <c r="I72" s="343">
        <f>'Salary Record'!I850</f>
        <v>30</v>
      </c>
      <c r="J72" s="320">
        <f>'Salary Record'!K851</f>
        <v>4939.5161290322576</v>
      </c>
      <c r="K72" s="320">
        <f>'Salary Record'!K852</f>
        <v>38810.483870967742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38810.483870967742</v>
      </c>
      <c r="R72" s="315"/>
      <c r="S72" s="324"/>
      <c r="T72" s="326"/>
    </row>
    <row r="73" spans="1:21" s="203" customFormat="1" ht="21" x14ac:dyDescent="0.3">
      <c r="A73" s="386" t="s">
        <v>2</v>
      </c>
      <c r="B73" s="387"/>
      <c r="C73" s="227"/>
      <c r="D73" s="227"/>
      <c r="E73" s="229">
        <f>SUM(E56:E70)</f>
        <v>671000</v>
      </c>
      <c r="F73" s="227"/>
      <c r="G73" s="227"/>
      <c r="H73" s="227"/>
      <c r="I73" s="227"/>
      <c r="J73" s="229">
        <f>SUM(J56:J70)</f>
        <v>60887.096774193546</v>
      </c>
      <c r="K73" s="229">
        <f>SUM(K56:K70)</f>
        <v>652435.48387096776</v>
      </c>
      <c r="L73" s="227"/>
      <c r="M73" s="227"/>
      <c r="N73" s="227"/>
      <c r="O73" s="227"/>
      <c r="P73" s="227"/>
      <c r="Q73" s="353">
        <f>SUM(Q56:Q72)</f>
        <v>715798.38709677418</v>
      </c>
      <c r="R73" s="353">
        <f>Q73-Q59</f>
        <v>663137.09677419357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77" t="s">
        <v>225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9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2</v>
      </c>
      <c r="H76" s="166">
        <f>'Salary Record'!I89</f>
        <v>32</v>
      </c>
      <c r="I76" s="166">
        <f>'Salary Record'!I88</f>
        <v>31</v>
      </c>
      <c r="J76" s="247">
        <f>'Salary Record'!K89</f>
        <v>9032.2580645161288</v>
      </c>
      <c r="K76" s="168">
        <f>'Salary Record'!K90</f>
        <v>79032.258064516122</v>
      </c>
      <c r="L76" s="169">
        <f>'Salary Record'!G88</f>
        <v>0</v>
      </c>
      <c r="M76" s="170">
        <f>'Salary Record'!G89</f>
        <v>0</v>
      </c>
      <c r="N76" s="171">
        <f>'Salary Record'!G90</f>
        <v>0</v>
      </c>
      <c r="O76" s="170">
        <f>'Salary Record'!G91</f>
        <v>0</v>
      </c>
      <c r="P76" s="171">
        <f>'Salary Record'!G92</f>
        <v>0</v>
      </c>
      <c r="Q76" s="220">
        <f>'Salary Record'!K92</f>
        <v>79032.258064516122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SUM(Q27:Q87)</f>
        <v>4061870.9677419346</v>
      </c>
      <c r="E77" s="200">
        <f>'Salary Record'!K723</f>
        <v>70000</v>
      </c>
      <c r="F77" s="200">
        <f>'Salary Record'!C725</f>
        <v>31</v>
      </c>
      <c r="G77" s="179">
        <f>'Salary Record'!C726</f>
        <v>0</v>
      </c>
      <c r="H77" s="200">
        <f>'Salary Record'!I724</f>
        <v>0</v>
      </c>
      <c r="I77" s="200">
        <f>'Salary Record'!I723</f>
        <v>31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>
        <f>'Salary Record'!G725</f>
        <v>0</v>
      </c>
      <c r="O77" s="177">
        <f>'Salary Record'!G726</f>
        <v>0</v>
      </c>
      <c r="P77" s="178">
        <f>'Salary Record'!G727</f>
        <v>0</v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30</v>
      </c>
      <c r="G78" s="174">
        <f>'Salary Record'!C711</f>
        <v>1</v>
      </c>
      <c r="H78" s="177">
        <f>'Salary Record'!I709</f>
        <v>0</v>
      </c>
      <c r="I78" s="177">
        <f>'Salary Record'!I708</f>
        <v>30</v>
      </c>
      <c r="J78" s="175">
        <f>'Salary Record'!K709</f>
        <v>0</v>
      </c>
      <c r="K78" s="175">
        <f>'Salary Record'!K710</f>
        <v>58064.516129032258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58064.516129032258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25</v>
      </c>
      <c r="G79" s="174">
        <f>'Salary Record'!C788</f>
        <v>5</v>
      </c>
      <c r="H79" s="177">
        <f>'Salary Record'!I786</f>
        <v>0</v>
      </c>
      <c r="I79" s="177">
        <f>'Salary Record'!I785</f>
        <v>25</v>
      </c>
      <c r="J79" s="175">
        <f>'Salary Record'!K786</f>
        <v>0</v>
      </c>
      <c r="K79" s="175">
        <f>'Salary Record'!K787</f>
        <v>48387.096774193546</v>
      </c>
      <c r="L79" s="176">
        <f>'Salary Record'!G785</f>
        <v>0</v>
      </c>
      <c r="M79" s="177">
        <f>'Salary Record'!G786</f>
        <v>18000</v>
      </c>
      <c r="N79" s="178">
        <f>'Salary Record'!G787</f>
        <v>18000</v>
      </c>
      <c r="O79" s="177">
        <f>'Salary Record'!G788</f>
        <v>6000</v>
      </c>
      <c r="P79" s="178">
        <f>'Salary Record'!G789</f>
        <v>12000</v>
      </c>
      <c r="Q79" s="180">
        <f>'Salary Record'!K789</f>
        <v>42387.096774193546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30</v>
      </c>
      <c r="G80" s="343">
        <f>'Salary Record'!C805</f>
        <v>1</v>
      </c>
      <c r="H80" s="321">
        <f>'Salary Record'!I803</f>
        <v>24</v>
      </c>
      <c r="I80" s="321">
        <f>'Salary Record'!I802</f>
        <v>30</v>
      </c>
      <c r="J80" s="320">
        <f>'Salary Record'!K803</f>
        <v>6774.1935483870966</v>
      </c>
      <c r="K80" s="321">
        <f>'Salary Record'!K804</f>
        <v>74516.129032258061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74516.129032258061</v>
      </c>
      <c r="R80" s="324"/>
      <c r="S80" s="325"/>
      <c r="T80" s="326"/>
    </row>
    <row r="81" spans="1:24" s="118" customFormat="1" ht="21" customHeight="1" x14ac:dyDescent="0.2">
      <c r="A81" s="207">
        <v>6</v>
      </c>
      <c r="B81" s="255" t="str">
        <f>'Salary Record'!C115</f>
        <v>Amir (JPMC)</v>
      </c>
      <c r="C81" s="138"/>
      <c r="D81" s="135"/>
      <c r="E81" s="66">
        <f>'Salary Record'!K114</f>
        <v>43000</v>
      </c>
      <c r="F81" s="66">
        <f>'Salary Record'!C120</f>
        <v>31</v>
      </c>
      <c r="G81" s="179">
        <f>'Salary Record'!C121</f>
        <v>0</v>
      </c>
      <c r="H81" s="66">
        <f>'Salary Record'!I119</f>
        <v>22</v>
      </c>
      <c r="I81" s="66">
        <f>'Salary Record'!I118</f>
        <v>31</v>
      </c>
      <c r="J81" s="175">
        <f>'Salary Record'!K119</f>
        <v>3814.5161290322576</v>
      </c>
      <c r="K81" s="175">
        <f>'Salary Record'!K120</f>
        <v>46814.516129032258</v>
      </c>
      <c r="L81" s="176">
        <f>'Salary Record'!G118</f>
        <v>73000</v>
      </c>
      <c r="M81" s="176">
        <f>'Salary Record'!G119</f>
        <v>5000</v>
      </c>
      <c r="N81" s="178">
        <f>'Salary Record'!G120</f>
        <v>78000</v>
      </c>
      <c r="O81" s="176">
        <f>'Salary Record'!G121</f>
        <v>5000</v>
      </c>
      <c r="P81" s="178">
        <f>'Salary Record'!G122</f>
        <v>73000</v>
      </c>
      <c r="Q81" s="180">
        <f>'Salary Record'!K122</f>
        <v>41814.516129032258</v>
      </c>
      <c r="R81" s="117" t="s">
        <v>113</v>
      </c>
      <c r="S81" s="117" t="s">
        <v>116</v>
      </c>
      <c r="T81" s="119"/>
      <c r="U81" s="117"/>
    </row>
    <row r="82" spans="1:24" s="118" customFormat="1" ht="21" customHeight="1" x14ac:dyDescent="0.3">
      <c r="A82" s="207">
        <v>7</v>
      </c>
      <c r="B82" s="255" t="str">
        <f>'Salary Record'!C566</f>
        <v>Shahzaib ullah</v>
      </c>
      <c r="C82" s="121"/>
      <c r="D82" s="122"/>
      <c r="E82" s="66">
        <f>'Salary Record'!K565</f>
        <v>52000</v>
      </c>
      <c r="F82" s="66">
        <f>'Salary Record'!C571</f>
        <v>30</v>
      </c>
      <c r="G82" s="179">
        <f>'Salary Record'!C572</f>
        <v>1</v>
      </c>
      <c r="H82" s="66">
        <f>'Salary Record'!I570</f>
        <v>0</v>
      </c>
      <c r="I82" s="66">
        <f>'Salary Record'!I569</f>
        <v>30</v>
      </c>
      <c r="J82" s="175">
        <f>'Salary Record'!K570</f>
        <v>0</v>
      </c>
      <c r="K82" s="66">
        <f>'Salary Record'!K571</f>
        <v>50322.580645161295</v>
      </c>
      <c r="L82" s="176">
        <f>'Salary Record'!G569</f>
        <v>0</v>
      </c>
      <c r="M82" s="176">
        <f>'Salary Record'!G570</f>
        <v>0</v>
      </c>
      <c r="N82" s="176" t="str">
        <f>'Salary Record'!G571</f>
        <v/>
      </c>
      <c r="O82" s="176">
        <f>'Salary Record'!G572</f>
        <v>0</v>
      </c>
      <c r="P82" s="176" t="str">
        <f>'Salary Record'!G573</f>
        <v/>
      </c>
      <c r="Q82" s="180">
        <f>'Salary Record'!K573</f>
        <v>50322.580645161295</v>
      </c>
      <c r="R82" s="117"/>
      <c r="S82" s="117"/>
      <c r="T82" s="204"/>
    </row>
    <row r="83" spans="1:24" s="118" customFormat="1" ht="21" customHeight="1" x14ac:dyDescent="0.2">
      <c r="A83" s="207">
        <v>8</v>
      </c>
      <c r="B83" s="255" t="str">
        <f>'Salary Record'!C416</f>
        <v>A. Lateef Chacha</v>
      </c>
      <c r="C83" s="132"/>
      <c r="D83" s="133"/>
      <c r="E83" s="66">
        <f>'Salary Record'!K415</f>
        <v>27000</v>
      </c>
      <c r="F83" s="66">
        <f>'Salary Record'!C421</f>
        <v>31</v>
      </c>
      <c r="G83" s="179">
        <f>'Salary Record'!C422</f>
        <v>0</v>
      </c>
      <c r="H83" s="66">
        <f>'Salary Record'!I420</f>
        <v>59</v>
      </c>
      <c r="I83" s="66">
        <f>'Salary Record'!I419</f>
        <v>31</v>
      </c>
      <c r="J83" s="175">
        <f>'Salary Record'!K420</f>
        <v>6423.3870967741941</v>
      </c>
      <c r="K83" s="175">
        <f>'Salary Record'!K421</f>
        <v>33423.387096774197</v>
      </c>
      <c r="L83" s="176">
        <f>'Salary Record'!G419</f>
        <v>18000</v>
      </c>
      <c r="M83" s="176">
        <f>'Salary Record'!G420</f>
        <v>2000</v>
      </c>
      <c r="N83" s="178">
        <f>'Salary Record'!G421</f>
        <v>20000</v>
      </c>
      <c r="O83" s="176">
        <f>'Salary Record'!G422</f>
        <v>2000</v>
      </c>
      <c r="P83" s="178">
        <f>'Salary Record'!G423</f>
        <v>18000</v>
      </c>
      <c r="Q83" s="180">
        <f>'Salary Record'!K423</f>
        <v>31423.387096774197</v>
      </c>
      <c r="R83" s="117"/>
      <c r="S83" s="117"/>
      <c r="T83" s="119"/>
    </row>
    <row r="84" spans="1:24" ht="15.75" x14ac:dyDescent="0.25">
      <c r="A84" s="207">
        <v>9</v>
      </c>
      <c r="B84" s="255" t="str">
        <f>'Salary Record'!C431</f>
        <v>Lateef</v>
      </c>
      <c r="C84" s="12"/>
      <c r="D84" s="50"/>
      <c r="E84" s="9">
        <f>'Salary Record'!K430</f>
        <v>30000</v>
      </c>
      <c r="F84" s="9">
        <f>'Salary Record'!C436</f>
        <v>26</v>
      </c>
      <c r="G84" s="18">
        <f>'Salary Record'!C437</f>
        <v>5</v>
      </c>
      <c r="H84" s="9">
        <f>'Salary Record'!I435</f>
        <v>52</v>
      </c>
      <c r="I84" s="9">
        <f>'Salary Record'!I434</f>
        <v>31</v>
      </c>
      <c r="J84" s="13">
        <f>'Salary Record'!K435</f>
        <v>6290.322580645161</v>
      </c>
      <c r="K84" s="13">
        <f>'Salary Record'!K436</f>
        <v>36290.322580645159</v>
      </c>
      <c r="L84" s="9">
        <f>'Salary Record'!G434</f>
        <v>26500</v>
      </c>
      <c r="M84" s="9">
        <f>'Salary Record'!G435</f>
        <v>20000</v>
      </c>
      <c r="N84" s="92">
        <f>'Salary Record'!G436</f>
        <v>46500</v>
      </c>
      <c r="O84" s="9">
        <f>'Salary Record'!G437</f>
        <v>5000</v>
      </c>
      <c r="P84" s="92">
        <f>'Salary Record'!G438</f>
        <v>41500</v>
      </c>
      <c r="Q84" s="86">
        <f>'Salary Record'!K438</f>
        <v>31290.322580645159</v>
      </c>
      <c r="R84" s="77"/>
      <c r="S84" s="8"/>
      <c r="V84" s="2"/>
      <c r="X84" s="2"/>
    </row>
    <row r="85" spans="1:24" s="118" customFormat="1" ht="21" customHeight="1" x14ac:dyDescent="0.2">
      <c r="A85" s="207">
        <v>11</v>
      </c>
      <c r="B85" s="255" t="s">
        <v>29</v>
      </c>
      <c r="C85" s="143"/>
      <c r="D85" s="144"/>
      <c r="E85" s="173">
        <f>'Salary Record'!K189</f>
        <v>35000</v>
      </c>
      <c r="F85" s="173">
        <f>'Salary Record'!C195</f>
        <v>30</v>
      </c>
      <c r="G85" s="174">
        <f>'Salary Record'!C196</f>
        <v>1</v>
      </c>
      <c r="H85" s="173">
        <f>'Salary Record'!I194</f>
        <v>124</v>
      </c>
      <c r="I85" s="173">
        <f>'Salary Record'!I193</f>
        <v>31</v>
      </c>
      <c r="J85" s="312">
        <f>'Salary Record'!K194</f>
        <v>17500</v>
      </c>
      <c r="K85" s="66">
        <f>'Salary Record'!K195</f>
        <v>52500</v>
      </c>
      <c r="L85" s="176">
        <f>'Salary Record'!G193</f>
        <v>64000</v>
      </c>
      <c r="M85" s="177">
        <f>'Salary Record'!G194</f>
        <v>0</v>
      </c>
      <c r="N85" s="178">
        <f>'Salary Record'!G195</f>
        <v>64000</v>
      </c>
      <c r="O85" s="177">
        <f>'Salary Record'!G196</f>
        <v>5000</v>
      </c>
      <c r="P85" s="178">
        <f>'Salary Record'!G197</f>
        <v>59000</v>
      </c>
      <c r="Q85" s="180">
        <f>'Salary Record'!K197</f>
        <v>47500</v>
      </c>
      <c r="R85" s="117" t="s">
        <v>127</v>
      </c>
      <c r="S85" s="117" t="s">
        <v>128</v>
      </c>
      <c r="T85" s="119"/>
    </row>
    <row r="86" spans="1:24" s="118" customFormat="1" ht="21" customHeight="1" x14ac:dyDescent="0.2">
      <c r="A86" s="207">
        <v>12</v>
      </c>
      <c r="B86" s="310" t="s">
        <v>9</v>
      </c>
      <c r="C86" s="138"/>
      <c r="D86" s="135"/>
      <c r="E86" s="179">
        <f>'Salary Record'!K144</f>
        <v>35000</v>
      </c>
      <c r="F86" s="179">
        <f>'Salary Record'!C150</f>
        <v>31</v>
      </c>
      <c r="G86" s="179">
        <f>'Salary Record'!C151</f>
        <v>0</v>
      </c>
      <c r="H86" s="179">
        <f>'Salary Record'!I149</f>
        <v>86.8</v>
      </c>
      <c r="I86" s="179">
        <f>'Salary Record'!I148</f>
        <v>31</v>
      </c>
      <c r="J86" s="175">
        <f>'Salary Record'!K149</f>
        <v>12250</v>
      </c>
      <c r="K86" s="175">
        <f>'Salary Record'!K150</f>
        <v>47250</v>
      </c>
      <c r="L86" s="176">
        <f>'Salary Record'!G148</f>
        <v>35867</v>
      </c>
      <c r="M86" s="177">
        <f>'Salary Record'!G149</f>
        <v>0</v>
      </c>
      <c r="N86" s="178">
        <f>'Salary Record'!G150</f>
        <v>35867</v>
      </c>
      <c r="O86" s="177">
        <f>'Salary Record'!G151</f>
        <v>0</v>
      </c>
      <c r="P86" s="178">
        <f>'Salary Record'!G152</f>
        <v>35867</v>
      </c>
      <c r="Q86" s="180">
        <f>'Salary Record'!K152</f>
        <v>47250</v>
      </c>
      <c r="R86" s="117" t="s">
        <v>117</v>
      </c>
      <c r="S86" s="117" t="s">
        <v>118</v>
      </c>
      <c r="T86" s="119"/>
    </row>
    <row r="87" spans="1:24" s="203" customFormat="1" ht="21" x14ac:dyDescent="0.3">
      <c r="A87" s="386" t="s">
        <v>2</v>
      </c>
      <c r="B87" s="387"/>
      <c r="C87" s="227"/>
      <c r="D87" s="227"/>
      <c r="E87" s="231">
        <f>SUM(E76:E86)</f>
        <v>552000</v>
      </c>
      <c r="F87" s="227"/>
      <c r="G87" s="227"/>
      <c r="H87" s="227"/>
      <c r="I87" s="227"/>
      <c r="J87" s="231">
        <f>SUM(J76:J86)</f>
        <v>62084.677419354841</v>
      </c>
      <c r="K87" s="231">
        <f>SUM(K76:K86)</f>
        <v>596600.80645161285</v>
      </c>
      <c r="L87" s="227"/>
      <c r="M87" s="227"/>
      <c r="N87" s="227"/>
      <c r="O87" s="227"/>
      <c r="P87" s="227"/>
      <c r="Q87" s="201">
        <f>SUM(Q76:Q86)</f>
        <v>573600.80645161285</v>
      </c>
      <c r="R87" s="202"/>
      <c r="T87" s="204"/>
      <c r="U87" s="225"/>
    </row>
    <row r="88" spans="1:24" s="203" customFormat="1" ht="21" x14ac:dyDescent="0.3">
      <c r="A88" s="256"/>
      <c r="B88" s="257"/>
      <c r="C88" s="258"/>
      <c r="D88" s="258"/>
      <c r="E88" s="180"/>
      <c r="F88" s="258"/>
      <c r="G88" s="258"/>
      <c r="H88" s="258"/>
      <c r="I88" s="258"/>
      <c r="J88" s="180"/>
      <c r="K88" s="259"/>
      <c r="L88" s="227"/>
      <c r="M88" s="227"/>
      <c r="N88" s="227"/>
      <c r="O88" s="227"/>
      <c r="P88" s="227"/>
      <c r="Q88" s="260"/>
      <c r="R88" s="225"/>
      <c r="T88" s="261"/>
    </row>
    <row r="89" spans="1:24" ht="21" customHeight="1" x14ac:dyDescent="0.2">
      <c r="A89" s="369" t="s">
        <v>100</v>
      </c>
      <c r="B89" s="370"/>
      <c r="C89" s="221"/>
      <c r="D89" s="221"/>
      <c r="E89" s="232">
        <f>SUM(E4+E5+E73+E53+E45+E34+E27+E20+E11+E87)</f>
        <v>2330500</v>
      </c>
      <c r="F89" s="221"/>
      <c r="G89" s="221"/>
      <c r="H89" s="221"/>
      <c r="I89" s="221"/>
      <c r="J89" s="232">
        <f>SUM(J4+J5+J73+J53+J45+J34+J27+J20+J11+J87)</f>
        <v>257042.33870967745</v>
      </c>
      <c r="K89" s="222"/>
      <c r="L89" s="206">
        <f>SUM(L4:L87)</f>
        <v>755922</v>
      </c>
      <c r="M89" s="230">
        <f>SUM(M4:M87)</f>
        <v>97000</v>
      </c>
      <c r="N89" s="206">
        <f>SUM(N4:N87)</f>
        <v>852922</v>
      </c>
      <c r="O89" s="206">
        <f>SUM(O4:O87)</f>
        <v>85000</v>
      </c>
      <c r="P89" s="206">
        <f>SUM(P4:P87)</f>
        <v>767922</v>
      </c>
      <c r="Q89" s="205">
        <f>SUM(Q4+Q5++Q73+Q53+Q45+Q34+Q27+Q20+Q11+Q87)+28000</f>
        <v>2404614.9193548383</v>
      </c>
      <c r="R89" s="79"/>
      <c r="S89" s="8"/>
      <c r="U89" s="325"/>
    </row>
    <row r="90" spans="1:24" ht="20.45" customHeight="1" x14ac:dyDescent="0.2">
      <c r="A90" s="371" t="s">
        <v>167</v>
      </c>
      <c r="B90" s="372"/>
      <c r="C90" s="372"/>
      <c r="D90" s="372"/>
      <c r="E90" s="372"/>
      <c r="F90" s="372"/>
      <c r="G90" s="372"/>
      <c r="H90" s="372"/>
      <c r="I90" s="372"/>
      <c r="J90" s="372"/>
      <c r="K90" s="372"/>
      <c r="L90" s="372"/>
      <c r="M90" s="372"/>
      <c r="N90" s="372"/>
      <c r="O90" s="372"/>
      <c r="P90" s="373"/>
      <c r="Q90" s="93"/>
      <c r="R90" s="79"/>
      <c r="S90" s="8"/>
      <c r="U90" s="8"/>
    </row>
    <row r="91" spans="1:24" ht="20.45" customHeight="1" x14ac:dyDescent="0.2">
      <c r="A91" s="371" t="s">
        <v>168</v>
      </c>
      <c r="B91" s="372"/>
      <c r="C91" s="372"/>
      <c r="D91" s="372"/>
      <c r="E91" s="372"/>
      <c r="F91" s="372"/>
      <c r="G91" s="372"/>
      <c r="H91" s="372"/>
      <c r="I91" s="372"/>
      <c r="J91" s="372"/>
      <c r="K91" s="372"/>
      <c r="L91" s="372"/>
      <c r="M91" s="372"/>
      <c r="N91" s="372"/>
      <c r="O91" s="372"/>
      <c r="P91" s="373"/>
      <c r="Q91" s="93"/>
      <c r="R91" s="79"/>
      <c r="S91" s="8"/>
      <c r="U91" s="8"/>
    </row>
    <row r="92" spans="1:24" ht="20.45" customHeight="1" x14ac:dyDescent="0.25">
      <c r="A92" s="209"/>
      <c r="B92" s="80"/>
      <c r="C92" s="80"/>
      <c r="D92" s="80"/>
      <c r="E92" s="80"/>
      <c r="F92" s="80"/>
      <c r="G92" s="80"/>
      <c r="H92" s="80"/>
      <c r="I92" s="80"/>
      <c r="J92" s="80"/>
      <c r="K92" s="95"/>
      <c r="L92" s="95"/>
      <c r="M92" s="95"/>
      <c r="N92" s="95"/>
      <c r="O92" s="96"/>
      <c r="P92" s="96"/>
      <c r="Q92" s="97"/>
      <c r="R92" s="79"/>
      <c r="S92" s="8"/>
      <c r="U92" s="8"/>
    </row>
    <row r="93" spans="1:24" ht="18" x14ac:dyDescent="0.25">
      <c r="A93" s="210"/>
      <c r="B93" s="94"/>
      <c r="C93" s="59"/>
      <c r="D93" s="60"/>
      <c r="E93" s="9"/>
      <c r="F93" s="9"/>
      <c r="G93" s="18"/>
      <c r="H93" s="62"/>
      <c r="I93" s="9"/>
      <c r="J93" s="13"/>
      <c r="K93" s="10"/>
      <c r="L93" s="9"/>
      <c r="M93" s="9"/>
      <c r="N93" s="15"/>
      <c r="O93" s="9"/>
      <c r="P93" s="15"/>
      <c r="Q93" s="246"/>
      <c r="R93" s="77"/>
      <c r="S93" s="8"/>
      <c r="U93" s="8"/>
    </row>
    <row r="94" spans="1:24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  <c r="S94" s="8"/>
    </row>
    <row r="95" spans="1:24" s="118" customFormat="1" ht="21" customHeight="1" x14ac:dyDescent="0.2">
      <c r="A95" s="207">
        <v>2</v>
      </c>
      <c r="B95" s="234" t="s">
        <v>13</v>
      </c>
      <c r="C95" s="149" t="s">
        <v>30</v>
      </c>
      <c r="D95" s="150" t="e">
        <f>SUM(Q26:Q97)</f>
        <v>#REF!</v>
      </c>
      <c r="E95" s="194" t="e">
        <f>'Salary Record'!#REF!</f>
        <v>#REF!</v>
      </c>
      <c r="F95" s="194" t="e">
        <f>'Salary Record'!#REF!</f>
        <v>#REF!</v>
      </c>
      <c r="G95" s="195" t="e">
        <f>'Salary Record'!#REF!</f>
        <v>#REF!</v>
      </c>
      <c r="H95" s="194" t="e">
        <f>'Salary Record'!#REF!</f>
        <v>#REF!</v>
      </c>
      <c r="I95" s="194" t="e">
        <f>'Salary Record'!#REF!</f>
        <v>#REF!</v>
      </c>
      <c r="J95" s="168" t="e">
        <f>'Salary Record'!#REF!</f>
        <v>#REF!</v>
      </c>
      <c r="K95" s="194" t="e">
        <f>'Salary Record'!#REF!</f>
        <v>#REF!</v>
      </c>
      <c r="L95" s="169" t="e">
        <f>'Salary Record'!#REF!</f>
        <v>#REF!</v>
      </c>
      <c r="M95" s="169" t="e">
        <f>'Salary Record'!#REF!</f>
        <v>#REF!</v>
      </c>
      <c r="N95" s="171" t="e">
        <f>'Salary Record'!#REF!</f>
        <v>#REF!</v>
      </c>
      <c r="O95" s="170" t="e">
        <f>'Salary Record'!#REF!</f>
        <v>#REF!</v>
      </c>
      <c r="P95" s="171" t="e">
        <f>'Salary Record'!#REF!</f>
        <v>#REF!</v>
      </c>
      <c r="Q95" s="196" t="e">
        <f>'Salary Record'!#REF!</f>
        <v>#REF!</v>
      </c>
      <c r="R95" s="117"/>
      <c r="S95" s="117"/>
      <c r="T95" s="119"/>
    </row>
    <row r="96" spans="1:24" ht="15" x14ac:dyDescent="0.25">
      <c r="A96" s="210"/>
      <c r="B96" s="16"/>
      <c r="C96" s="90" t="s">
        <v>31</v>
      </c>
      <c r="D96" s="91" t="e">
        <f>SUM(Q27:Q98)</f>
        <v>#REF!</v>
      </c>
      <c r="E96" s="14" t="e">
        <f>'Salary Record'!#REF!</f>
        <v>#REF!</v>
      </c>
      <c r="F96" s="14" t="e">
        <f>'Salary Record'!#REF!</f>
        <v>#REF!</v>
      </c>
      <c r="G96" s="20" t="e">
        <f>'Salary Record'!#REF!</f>
        <v>#REF!</v>
      </c>
      <c r="H96" s="14" t="e">
        <f>'Salary Record'!#REF!</f>
        <v>#REF!</v>
      </c>
      <c r="I96" s="14" t="e">
        <f>'Salary Record'!#REF!</f>
        <v>#REF!</v>
      </c>
      <c r="J96" s="13" t="e">
        <f>'Salary Record'!#REF!</f>
        <v>#REF!</v>
      </c>
      <c r="K96" s="13" t="e">
        <f>'Salary Record'!#REF!</f>
        <v>#REF!</v>
      </c>
      <c r="L96" s="9" t="e">
        <f>'Salary Record'!#REF!</f>
        <v>#REF!</v>
      </c>
      <c r="M96" s="14" t="e">
        <f>'Salary Record'!#REF!</f>
        <v>#REF!</v>
      </c>
      <c r="N96" s="15" t="e">
        <f>'Salary Record'!#REF!</f>
        <v>#REF!</v>
      </c>
      <c r="O96" s="14" t="e">
        <f>'Salary Record'!#REF!</f>
        <v>#REF!</v>
      </c>
      <c r="P96" s="15" t="e">
        <f>'Salary Record'!#REF!</f>
        <v>#REF!</v>
      </c>
      <c r="Q96" s="19" t="e">
        <f>'Salary Record'!#REF!</f>
        <v>#REF!</v>
      </c>
      <c r="R96" s="77"/>
    </row>
    <row r="97" spans="1:20" x14ac:dyDescent="0.2">
      <c r="A97" s="211"/>
      <c r="B97" s="87"/>
      <c r="C97" s="87"/>
      <c r="D97" s="87"/>
      <c r="E97" s="71"/>
      <c r="F97" s="71"/>
      <c r="G97" s="88"/>
      <c r="H97" s="71"/>
      <c r="I97" s="71"/>
      <c r="J97" s="71"/>
      <c r="K97" s="71"/>
      <c r="L97" s="71"/>
      <c r="M97" s="71"/>
      <c r="N97" s="89"/>
      <c r="O97" s="71"/>
      <c r="P97" s="89"/>
      <c r="Q97" s="72"/>
    </row>
    <row r="98" spans="1:20" ht="15.75" x14ac:dyDescent="0.25">
      <c r="A98" s="210">
        <v>3</v>
      </c>
      <c r="B98" s="16" t="s">
        <v>12</v>
      </c>
      <c r="C98" s="52" t="s">
        <v>81</v>
      </c>
      <c r="D98" s="53">
        <f>SUM(Q98:Q98)</f>
        <v>34576.612903225803</v>
      </c>
      <c r="E98" s="10">
        <f>'Salary Record'!K814</f>
        <v>35000</v>
      </c>
      <c r="F98" s="10">
        <f>'Salary Record'!C820</f>
        <v>29</v>
      </c>
      <c r="G98" s="17">
        <f>'Salary Record'!C821</f>
        <v>2</v>
      </c>
      <c r="H98" s="10">
        <f>'Salary Record'!I819</f>
        <v>13</v>
      </c>
      <c r="I98" s="10">
        <f>'Salary Record'!I818</f>
        <v>29</v>
      </c>
      <c r="J98" s="13">
        <f>'Salary Record'!K819</f>
        <v>1834.6774193548385</v>
      </c>
      <c r="K98" s="10">
        <f>'Salary Record'!K820</f>
        <v>34576.612903225803</v>
      </c>
      <c r="L98" s="9">
        <f>'Salary Record'!G818</f>
        <v>0</v>
      </c>
      <c r="M98" s="14">
        <f>'Salary Record'!G819</f>
        <v>0</v>
      </c>
      <c r="N98" s="15">
        <f>'Salary Record'!G820</f>
        <v>0</v>
      </c>
      <c r="O98" s="10">
        <f>'Salary Record'!G821</f>
        <v>0</v>
      </c>
      <c r="P98" s="15">
        <f>'Salary Record'!G822</f>
        <v>0</v>
      </c>
      <c r="Q98" s="86">
        <f>'Salary Record'!K822</f>
        <v>34576.612903225803</v>
      </c>
      <c r="R98" s="77"/>
      <c r="S98" s="8"/>
    </row>
    <row r="99" spans="1:20" ht="20.25" x14ac:dyDescent="0.3">
      <c r="B99" s="361" t="s">
        <v>90</v>
      </c>
      <c r="C99" s="362"/>
      <c r="D99" s="362"/>
      <c r="E99" s="362"/>
      <c r="F99" s="362"/>
      <c r="G99" s="362"/>
      <c r="H99" s="362"/>
      <c r="I99" s="362"/>
      <c r="J99" s="362"/>
      <c r="K99" s="362"/>
      <c r="L99" s="362"/>
      <c r="M99"/>
      <c r="N99"/>
      <c r="O99"/>
      <c r="P99"/>
      <c r="R99"/>
      <c r="T99"/>
    </row>
    <row r="100" spans="1:20" ht="15" x14ac:dyDescent="0.25">
      <c r="B100" s="235" t="s">
        <v>91</v>
      </c>
      <c r="C100" s="85" t="s">
        <v>105</v>
      </c>
      <c r="D100" s="85" t="s">
        <v>103</v>
      </c>
      <c r="E100" s="85" t="str">
        <f>N1</f>
        <v>May</v>
      </c>
      <c r="G100" s="2"/>
      <c r="H100" s="69"/>
      <c r="K100"/>
      <c r="L100"/>
      <c r="M100"/>
      <c r="N100"/>
      <c r="O100"/>
      <c r="P100"/>
      <c r="R100"/>
      <c r="T100"/>
    </row>
    <row r="101" spans="1:20" x14ac:dyDescent="0.2">
      <c r="B101" s="236" t="s">
        <v>164</v>
      </c>
      <c r="C101" s="82">
        <v>100000</v>
      </c>
      <c r="D101" s="83">
        <v>100000</v>
      </c>
      <c r="E101" s="83">
        <v>25000</v>
      </c>
      <c r="G101" s="2"/>
      <c r="H101" s="69"/>
      <c r="K101" s="8"/>
      <c r="L101"/>
      <c r="M101"/>
      <c r="N101"/>
      <c r="O101"/>
      <c r="P101"/>
      <c r="R101"/>
      <c r="T101"/>
    </row>
    <row r="102" spans="1:20" x14ac:dyDescent="0.2">
      <c r="B102" s="236" t="s">
        <v>155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1:20" x14ac:dyDescent="0.2">
      <c r="B103" s="236" t="s">
        <v>166</v>
      </c>
      <c r="C103" s="82"/>
      <c r="D103" s="83"/>
      <c r="E103" s="83">
        <v>25000</v>
      </c>
      <c r="G103" s="2"/>
      <c r="H103" s="69"/>
      <c r="I103" s="2" t="e">
        <f>#REF!+#REF!+Q73+Q53+#REF!+Q45+Q34+Q27+Q20+Q5</f>
        <v>#REF!</v>
      </c>
      <c r="K103"/>
      <c r="L103"/>
      <c r="M103"/>
      <c r="N103"/>
      <c r="O103"/>
      <c r="P103"/>
      <c r="R103"/>
      <c r="T103"/>
    </row>
    <row r="104" spans="1:20" x14ac:dyDescent="0.2">
      <c r="B104" s="236" t="s">
        <v>87</v>
      </c>
      <c r="C104" s="82"/>
      <c r="D104" s="83"/>
      <c r="E104" s="83">
        <v>25000</v>
      </c>
      <c r="G104" s="2"/>
      <c r="H104" s="69"/>
      <c r="K104"/>
      <c r="L104"/>
      <c r="M104"/>
      <c r="N104"/>
      <c r="O104"/>
      <c r="P104"/>
      <c r="R104"/>
      <c r="T104"/>
    </row>
    <row r="105" spans="1:20" ht="14.25" x14ac:dyDescent="0.2">
      <c r="B105" s="236" t="s">
        <v>156</v>
      </c>
      <c r="C105" s="82"/>
      <c r="D105" s="83"/>
      <c r="E105" s="83">
        <v>80000</v>
      </c>
      <c r="F105" s="74"/>
      <c r="G105" s="74"/>
      <c r="H105" s="74"/>
      <c r="I105" s="74"/>
      <c r="K105"/>
      <c r="L105"/>
      <c r="M105"/>
      <c r="N105"/>
      <c r="O105"/>
      <c r="P105"/>
      <c r="R105"/>
      <c r="T105"/>
    </row>
    <row r="106" spans="1:20" x14ac:dyDescent="0.2">
      <c r="B106" s="236" t="s">
        <v>32</v>
      </c>
      <c r="C106" s="82"/>
      <c r="D106" s="83"/>
      <c r="E106" s="83">
        <f>Q20</f>
        <v>278326.61290322582</v>
      </c>
      <c r="G106" s="2"/>
      <c r="H106" s="69"/>
      <c r="K106"/>
      <c r="L106"/>
      <c r="M106"/>
      <c r="N106"/>
      <c r="O106"/>
      <c r="P106"/>
      <c r="R106"/>
      <c r="T106"/>
    </row>
    <row r="107" spans="1:20" x14ac:dyDescent="0.2">
      <c r="B107" s="236" t="s">
        <v>157</v>
      </c>
      <c r="C107" s="82"/>
      <c r="D107" s="83"/>
      <c r="E107" s="83">
        <f>Q27</f>
        <v>134705.6451612903</v>
      </c>
      <c r="F107" s="8"/>
      <c r="G107" s="8"/>
      <c r="H107" s="84"/>
      <c r="I107" s="8"/>
      <c r="K107" s="11"/>
      <c r="L107"/>
      <c r="M107"/>
      <c r="N107"/>
      <c r="O107"/>
      <c r="P107"/>
      <c r="R107"/>
      <c r="T107"/>
    </row>
    <row r="108" spans="1:20" x14ac:dyDescent="0.2">
      <c r="B108" s="236" t="s">
        <v>158</v>
      </c>
      <c r="C108" s="82"/>
      <c r="D108" s="83"/>
      <c r="E108" s="83">
        <f>Q34</f>
        <v>137417.33870967742</v>
      </c>
      <c r="G108" s="2"/>
      <c r="H108" s="69"/>
      <c r="J108" s="8"/>
      <c r="K108"/>
      <c r="L108"/>
      <c r="M108"/>
      <c r="N108"/>
      <c r="O108"/>
      <c r="P108"/>
      <c r="R108"/>
      <c r="T108"/>
    </row>
    <row r="109" spans="1:20" x14ac:dyDescent="0.2">
      <c r="B109" s="236" t="s">
        <v>155</v>
      </c>
      <c r="C109" s="82"/>
      <c r="D109" s="83"/>
      <c r="E109" s="83">
        <f>Q45</f>
        <v>348995.96774193551</v>
      </c>
      <c r="G109" s="2"/>
      <c r="H109" s="69"/>
      <c r="J109" s="8"/>
      <c r="K109" s="11"/>
      <c r="L109"/>
      <c r="M109"/>
      <c r="N109"/>
      <c r="O109"/>
      <c r="P109"/>
      <c r="R109"/>
      <c r="T109"/>
    </row>
    <row r="110" spans="1:20" x14ac:dyDescent="0.2">
      <c r="B110" s="236" t="s">
        <v>37</v>
      </c>
      <c r="C110" s="82"/>
      <c r="D110" s="83"/>
      <c r="E110" s="83">
        <f>Q53</f>
        <v>187770.16129032255</v>
      </c>
      <c r="F110" s="8"/>
      <c r="G110" s="8"/>
      <c r="H110" s="84"/>
      <c r="I110" s="8"/>
      <c r="J110" s="8"/>
      <c r="K110" s="11"/>
      <c r="L110"/>
      <c r="M110"/>
      <c r="N110"/>
      <c r="O110"/>
      <c r="P110"/>
      <c r="R110"/>
      <c r="T110"/>
    </row>
    <row r="111" spans="1:20" x14ac:dyDescent="0.2">
      <c r="B111" s="236" t="s">
        <v>87</v>
      </c>
      <c r="C111" s="82"/>
      <c r="D111" s="83"/>
      <c r="E111" s="83">
        <f>Q73</f>
        <v>715798.38709677418</v>
      </c>
      <c r="F111" s="8"/>
      <c r="G111"/>
      <c r="I111" s="8"/>
      <c r="K111"/>
      <c r="L111"/>
      <c r="M111"/>
      <c r="N111"/>
      <c r="O111"/>
      <c r="P111"/>
      <c r="R111"/>
      <c r="T111"/>
    </row>
    <row r="112" spans="1:20" x14ac:dyDescent="0.2">
      <c r="B112" s="239" t="s">
        <v>164</v>
      </c>
      <c r="C112" s="82"/>
      <c r="D112" s="83"/>
      <c r="E112" s="83">
        <f>Q87</f>
        <v>573600.80645161285</v>
      </c>
      <c r="F112"/>
      <c r="G112" s="8"/>
      <c r="H112"/>
      <c r="I112"/>
      <c r="J112"/>
      <c r="K112"/>
      <c r="L112"/>
      <c r="M112" s="8"/>
      <c r="N112"/>
      <c r="O112" s="8"/>
      <c r="P112"/>
      <c r="S112" s="8"/>
    </row>
    <row r="113" spans="2:20" x14ac:dyDescent="0.2">
      <c r="B113" s="243" t="s">
        <v>159</v>
      </c>
      <c r="C113" s="82"/>
      <c r="D113" s="83"/>
      <c r="E113" s="83">
        <f>Q82</f>
        <v>50322.580645161295</v>
      </c>
      <c r="F113"/>
      <c r="G113"/>
      <c r="H113"/>
      <c r="I113" s="8"/>
      <c r="J113" s="8"/>
      <c r="K113"/>
      <c r="L113"/>
      <c r="M113"/>
      <c r="N113"/>
      <c r="O113" s="8"/>
      <c r="P113" s="11"/>
      <c r="S113" s="8"/>
    </row>
    <row r="114" spans="2:20" x14ac:dyDescent="0.2">
      <c r="B114" s="236" t="s">
        <v>160</v>
      </c>
      <c r="C114" s="82"/>
      <c r="D114" s="83"/>
      <c r="E114" s="83">
        <v>5000</v>
      </c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ht="15" x14ac:dyDescent="0.25">
      <c r="B115" s="237" t="s">
        <v>98</v>
      </c>
      <c r="C115" s="81">
        <f>SUM(C101:C114)</f>
        <v>100000</v>
      </c>
      <c r="D115" s="81">
        <f>SUM(D101:D114)</f>
        <v>100000</v>
      </c>
      <c r="E115" s="81">
        <f>SUM(E101:E114)</f>
        <v>2611937.4999999995</v>
      </c>
      <c r="F115"/>
      <c r="G115"/>
      <c r="H115" s="8"/>
      <c r="I115"/>
      <c r="J115"/>
      <c r="K115"/>
      <c r="L115"/>
      <c r="M115"/>
      <c r="N115"/>
      <c r="O115" s="8"/>
      <c r="P115" s="8"/>
      <c r="S115" s="8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 s="8"/>
      <c r="P116" s="8"/>
      <c r="S116" s="8"/>
    </row>
    <row r="117" spans="2:20" x14ac:dyDescent="0.2">
      <c r="B117"/>
      <c r="C117"/>
      <c r="D117"/>
      <c r="E117" s="84"/>
      <c r="F117"/>
      <c r="G117"/>
      <c r="H117"/>
      <c r="I117"/>
      <c r="J117"/>
      <c r="K117"/>
      <c r="L117"/>
      <c r="M117"/>
      <c r="N117"/>
      <c r="O117" s="8"/>
      <c r="P117" s="8"/>
      <c r="S117" s="2"/>
    </row>
    <row r="118" spans="2:20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8"/>
      <c r="P118" s="2"/>
      <c r="S118" s="8"/>
    </row>
    <row r="119" spans="2:20" ht="15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70">
        <f>SUM(O99:O116)</f>
        <v>0</v>
      </c>
      <c r="P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Q122" s="8"/>
      <c r="R122" s="84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S123" s="2"/>
      <c r="T123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O124"/>
      <c r="P124"/>
      <c r="S124" s="2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S127" s="8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J130"/>
      <c r="K130"/>
      <c r="L130"/>
      <c r="M130"/>
      <c r="N130"/>
      <c r="O130"/>
      <c r="P130"/>
      <c r="T130"/>
    </row>
    <row r="131" spans="2:20" x14ac:dyDescent="0.2">
      <c r="K131"/>
      <c r="L131"/>
      <c r="M131"/>
      <c r="N131"/>
      <c r="O131"/>
      <c r="P131"/>
    </row>
    <row r="132" spans="2:20" x14ac:dyDescent="0.2">
      <c r="K132"/>
      <c r="L132"/>
      <c r="M132"/>
      <c r="N132"/>
      <c r="P132"/>
    </row>
    <row r="133" spans="2:20" x14ac:dyDescent="0.2">
      <c r="P133"/>
    </row>
    <row r="136" spans="2:20" x14ac:dyDescent="0.2">
      <c r="S136" s="8"/>
    </row>
    <row r="137" spans="2:20" x14ac:dyDescent="0.2">
      <c r="S137" s="2"/>
    </row>
    <row r="138" spans="2:20" x14ac:dyDescent="0.2">
      <c r="S138" s="2"/>
    </row>
    <row r="139" spans="2:20" x14ac:dyDescent="0.2">
      <c r="S139" s="8"/>
    </row>
    <row r="141" spans="2:20" x14ac:dyDescent="0.2">
      <c r="S141" s="8"/>
    </row>
  </sheetData>
  <autoFilter ref="A3:X115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99:L99"/>
    <mergeCell ref="N1:O2"/>
    <mergeCell ref="A1:M2"/>
    <mergeCell ref="A89:B89"/>
    <mergeCell ref="A90:P90"/>
    <mergeCell ref="A91:P91"/>
    <mergeCell ref="A55:Q55"/>
    <mergeCell ref="A75:Q75"/>
    <mergeCell ref="P1:P2"/>
    <mergeCell ref="A6:Q6"/>
    <mergeCell ref="C7:C10"/>
    <mergeCell ref="D7:D10"/>
    <mergeCell ref="A73:B73"/>
    <mergeCell ref="A87:B87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568" zoomScale="118" zoomScaleNormal="90" zoomScaleSheetLayoutView="118" workbookViewId="0">
      <selection activeCell="K581" sqref="K581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0" t="s">
        <v>64</v>
      </c>
      <c r="D1" s="420"/>
      <c r="E1" s="420"/>
      <c r="F1" s="420"/>
      <c r="G1" s="420"/>
      <c r="H1" s="420"/>
      <c r="I1" s="420"/>
      <c r="J1" s="269" t="s">
        <v>46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226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227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11" t="s">
        <v>38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3"/>
      <c r="M7" s="24"/>
      <c r="N7" s="28"/>
      <c r="O7" s="414" t="s">
        <v>40</v>
      </c>
      <c r="P7" s="415"/>
      <c r="Q7" s="415"/>
      <c r="R7" s="416"/>
      <c r="S7" s="29"/>
      <c r="T7" s="414" t="s">
        <v>41</v>
      </c>
      <c r="U7" s="415"/>
      <c r="V7" s="415"/>
      <c r="W7" s="415"/>
      <c r="X7" s="415"/>
      <c r="Y7" s="416"/>
      <c r="Z7" s="30"/>
      <c r="AA7" s="24"/>
    </row>
    <row r="8" spans="1:27" s="25" customFormat="1" ht="27.75" customHeight="1" x14ac:dyDescent="0.2">
      <c r="A8" s="272"/>
      <c r="B8" s="270"/>
      <c r="C8" s="407" t="s">
        <v>203</v>
      </c>
      <c r="D8" s="407"/>
      <c r="E8" s="407"/>
      <c r="F8" s="407"/>
      <c r="G8" s="273" t="str">
        <f>$J$1</f>
        <v>May</v>
      </c>
      <c r="H8" s="402">
        <f>$K$1</f>
        <v>2024</v>
      </c>
      <c r="I8" s="402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08" t="s">
        <v>41</v>
      </c>
      <c r="G11" s="410"/>
      <c r="H11" s="270"/>
      <c r="I11" s="408" t="s">
        <v>42</v>
      </c>
      <c r="J11" s="409"/>
      <c r="K11" s="410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5" t="s">
        <v>40</v>
      </c>
      <c r="C13" s="396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7" t="s">
        <v>67</v>
      </c>
      <c r="J15" s="398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7" t="s">
        <v>68</v>
      </c>
      <c r="J16" s="398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08" t="s">
        <v>61</v>
      </c>
      <c r="J17" s="410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1"/>
      <c r="J18" s="391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1"/>
      <c r="J19" s="391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11" t="s">
        <v>38</v>
      </c>
      <c r="B22" s="412"/>
      <c r="C22" s="412"/>
      <c r="D22" s="412"/>
      <c r="E22" s="412"/>
      <c r="F22" s="412"/>
      <c r="G22" s="412"/>
      <c r="H22" s="412"/>
      <c r="I22" s="412"/>
      <c r="J22" s="412"/>
      <c r="K22" s="412"/>
      <c r="L22" s="413"/>
      <c r="M22" s="24"/>
      <c r="N22" s="39"/>
      <c r="O22" s="430" t="s">
        <v>40</v>
      </c>
      <c r="P22" s="431"/>
      <c r="Q22" s="431"/>
      <c r="R22" s="432"/>
      <c r="S22" s="27"/>
      <c r="T22" s="430" t="s">
        <v>41</v>
      </c>
      <c r="U22" s="431"/>
      <c r="V22" s="431"/>
      <c r="W22" s="431"/>
      <c r="X22" s="431"/>
      <c r="Y22" s="432"/>
      <c r="Z22" s="48"/>
      <c r="AA22" s="24"/>
    </row>
    <row r="23" spans="1:27" s="25" customFormat="1" ht="27.75" customHeight="1" x14ac:dyDescent="0.2">
      <c r="A23" s="272"/>
      <c r="B23" s="270"/>
      <c r="C23" s="407" t="s">
        <v>203</v>
      </c>
      <c r="D23" s="407"/>
      <c r="E23" s="407"/>
      <c r="F23" s="407"/>
      <c r="G23" s="273" t="str">
        <f>$J$1</f>
        <v>May</v>
      </c>
      <c r="H23" s="402">
        <f>$K$1</f>
        <v>2024</v>
      </c>
      <c r="I23" s="402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08" t="s">
        <v>41</v>
      </c>
      <c r="G26" s="410"/>
      <c r="H26" s="270"/>
      <c r="I26" s="408" t="s">
        <v>42</v>
      </c>
      <c r="J26" s="409"/>
      <c r="K26" s="410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5" t="s">
        <v>40</v>
      </c>
      <c r="C28" s="396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7" t="s">
        <v>67</v>
      </c>
      <c r="J30" s="398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7" t="s">
        <v>68</v>
      </c>
      <c r="J31" s="398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408" t="s">
        <v>61</v>
      </c>
      <c r="J32" s="410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11" t="s">
        <v>38</v>
      </c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3"/>
      <c r="M37" s="24"/>
      <c r="N37" s="28"/>
      <c r="O37" s="414" t="s">
        <v>40</v>
      </c>
      <c r="P37" s="415"/>
      <c r="Q37" s="415"/>
      <c r="R37" s="416"/>
      <c r="S37" s="29"/>
      <c r="T37" s="414" t="s">
        <v>41</v>
      </c>
      <c r="U37" s="415"/>
      <c r="V37" s="415"/>
      <c r="W37" s="415"/>
      <c r="X37" s="415"/>
      <c r="Y37" s="416"/>
      <c r="Z37" s="30"/>
      <c r="AA37" s="24"/>
    </row>
    <row r="38" spans="1:27" s="25" customFormat="1" ht="27.75" customHeight="1" x14ac:dyDescent="0.2">
      <c r="A38" s="272"/>
      <c r="B38" s="270"/>
      <c r="C38" s="407" t="s">
        <v>203</v>
      </c>
      <c r="D38" s="407"/>
      <c r="E38" s="407"/>
      <c r="F38" s="407"/>
      <c r="G38" s="273" t="str">
        <f>$J$1</f>
        <v>May</v>
      </c>
      <c r="H38" s="402">
        <f>$K$1</f>
        <v>2024</v>
      </c>
      <c r="I38" s="402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08" t="s">
        <v>41</v>
      </c>
      <c r="G41" s="410"/>
      <c r="H41" s="270"/>
      <c r="I41" s="408" t="s">
        <v>42</v>
      </c>
      <c r="J41" s="409"/>
      <c r="K41" s="410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395" t="s">
        <v>40</v>
      </c>
      <c r="C43" s="396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/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85"/>
      <c r="I45" s="397" t="s">
        <v>67</v>
      </c>
      <c r="J45" s="398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ref="U45" si="9">Y44</f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7" t="s">
        <v>68</v>
      </c>
      <c r="J46" s="398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403" t="s">
        <v>61</v>
      </c>
      <c r="J47" s="403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1"/>
      <c r="J48" s="391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1"/>
      <c r="J49" s="391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11" t="s">
        <v>38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3"/>
      <c r="M52" s="24"/>
      <c r="N52" s="28"/>
      <c r="O52" s="414" t="s">
        <v>40</v>
      </c>
      <c r="P52" s="415"/>
      <c r="Q52" s="415"/>
      <c r="R52" s="416"/>
      <c r="S52" s="29"/>
      <c r="T52" s="414" t="s">
        <v>41</v>
      </c>
      <c r="U52" s="415"/>
      <c r="V52" s="415"/>
      <c r="W52" s="415"/>
      <c r="X52" s="415"/>
      <c r="Y52" s="416"/>
      <c r="Z52" s="30"/>
      <c r="AA52" s="24"/>
    </row>
    <row r="53" spans="1:27" s="25" customFormat="1" ht="18" customHeight="1" x14ac:dyDescent="0.2">
      <c r="A53" s="272"/>
      <c r="B53" s="270"/>
      <c r="C53" s="407" t="s">
        <v>203</v>
      </c>
      <c r="D53" s="407"/>
      <c r="E53" s="407"/>
      <c r="F53" s="407"/>
      <c r="G53" s="273" t="str">
        <f>$J$1</f>
        <v>May</v>
      </c>
      <c r="H53" s="402">
        <f>$K$1</f>
        <v>2024</v>
      </c>
      <c r="I53" s="402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08" t="s">
        <v>41</v>
      </c>
      <c r="G56" s="410"/>
      <c r="H56" s="270"/>
      <c r="I56" s="408" t="s">
        <v>42</v>
      </c>
      <c r="J56" s="409"/>
      <c r="K56" s="410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5" t="s">
        <v>40</v>
      </c>
      <c r="C58" s="396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10"/>
        <v>10</v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1326.6129032258066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7" t="s">
        <v>67</v>
      </c>
      <c r="J60" s="398"/>
      <c r="K60" s="294">
        <f>K58+K59</f>
        <v>48326.612903225803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7" t="s">
        <v>68</v>
      </c>
      <c r="J61" s="398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403" t="s">
        <v>61</v>
      </c>
      <c r="J62" s="403"/>
      <c r="K62" s="229">
        <f>K60-K61</f>
        <v>48326.612903225803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1"/>
      <c r="J63" s="391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1"/>
      <c r="J64" s="391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11" t="s">
        <v>38</v>
      </c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3"/>
      <c r="M67" s="24"/>
      <c r="N67" s="28"/>
      <c r="O67" s="414" t="s">
        <v>40</v>
      </c>
      <c r="P67" s="415"/>
      <c r="Q67" s="415"/>
      <c r="R67" s="416"/>
      <c r="S67" s="29"/>
      <c r="T67" s="414" t="s">
        <v>41</v>
      </c>
      <c r="U67" s="415"/>
      <c r="V67" s="415"/>
      <c r="W67" s="415"/>
      <c r="X67" s="415"/>
      <c r="Y67" s="416"/>
      <c r="Z67" s="30"/>
    </row>
    <row r="68" spans="1:26" s="25" customFormat="1" ht="18" customHeight="1" x14ac:dyDescent="0.2">
      <c r="A68" s="272"/>
      <c r="B68" s="270"/>
      <c r="C68" s="407" t="s">
        <v>203</v>
      </c>
      <c r="D68" s="407"/>
      <c r="E68" s="407"/>
      <c r="F68" s="407"/>
      <c r="G68" s="273" t="str">
        <f>$J$1</f>
        <v>May</v>
      </c>
      <c r="H68" s="402">
        <f>$K$1</f>
        <v>2024</v>
      </c>
      <c r="I68" s="402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08" t="s">
        <v>41</v>
      </c>
      <c r="G71" s="410"/>
      <c r="H71" s="270"/>
      <c r="I71" s="408" t="s">
        <v>42</v>
      </c>
      <c r="J71" s="409"/>
      <c r="K71" s="410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395" t="s">
        <v>40</v>
      </c>
      <c r="C73" s="396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4"/>
        <v>35000</v>
      </c>
      <c r="X73" s="38"/>
      <c r="Y73" s="63">
        <f t="shared" si="15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5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7" t="s">
        <v>67</v>
      </c>
      <c r="J75" s="398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4"/>
        <v/>
      </c>
      <c r="X75" s="38"/>
      <c r="Y75" s="63" t="str">
        <f t="shared" si="15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7" t="s">
        <v>68</v>
      </c>
      <c r="J76" s="398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4"/>
        <v/>
      </c>
      <c r="X76" s="38"/>
      <c r="Y76" s="63" t="str">
        <f t="shared" si="15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403" t="s">
        <v>61</v>
      </c>
      <c r="J77" s="403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4"/>
        <v/>
      </c>
      <c r="X77" s="38"/>
      <c r="Y77" s="63" t="str">
        <f t="shared" si="15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1"/>
      <c r="J78" s="391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4"/>
        <v/>
      </c>
      <c r="X78" s="38"/>
      <c r="Y78" s="63" t="str">
        <f t="shared" si="15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1"/>
      <c r="J79" s="391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4"/>
        <v/>
      </c>
      <c r="X79" s="38"/>
      <c r="Y79" s="63" t="str">
        <f t="shared" si="15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4"/>
        <v/>
      </c>
      <c r="X80" s="38"/>
      <c r="Y80" s="63" t="str">
        <f t="shared" si="15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11" t="s">
        <v>38</v>
      </c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3"/>
      <c r="M82" s="24"/>
      <c r="N82" s="28"/>
      <c r="O82" s="414" t="s">
        <v>40</v>
      </c>
      <c r="P82" s="415"/>
      <c r="Q82" s="415"/>
      <c r="R82" s="416"/>
      <c r="S82" s="29"/>
      <c r="T82" s="414" t="s">
        <v>41</v>
      </c>
      <c r="U82" s="415"/>
      <c r="V82" s="415"/>
      <c r="W82" s="415"/>
      <c r="X82" s="415"/>
      <c r="Y82" s="416"/>
      <c r="Z82" s="30"/>
      <c r="AA82" s="24"/>
    </row>
    <row r="83" spans="1:27" s="25" customFormat="1" ht="18" customHeight="1" x14ac:dyDescent="0.2">
      <c r="A83" s="272"/>
      <c r="B83" s="270"/>
      <c r="C83" s="407" t="s">
        <v>203</v>
      </c>
      <c r="D83" s="407"/>
      <c r="E83" s="407"/>
      <c r="F83" s="407"/>
      <c r="G83" s="273" t="str">
        <f>$J$1</f>
        <v>May</v>
      </c>
      <c r="H83" s="402">
        <f>$K$1</f>
        <v>2024</v>
      </c>
      <c r="I83" s="402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08" t="s">
        <v>41</v>
      </c>
      <c r="G86" s="410"/>
      <c r="H86" s="270"/>
      <c r="I86" s="408" t="s">
        <v>42</v>
      </c>
      <c r="J86" s="409"/>
      <c r="K86" s="410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5" t="s">
        <v>40</v>
      </c>
      <c r="C88" s="396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6"/>
        <v>10</v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9032.2580645161288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7" t="s">
        <v>67</v>
      </c>
      <c r="J90" s="398"/>
      <c r="K90" s="294">
        <f>K88+K89</f>
        <v>79032.258064516122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7" t="s">
        <v>68</v>
      </c>
      <c r="J91" s="398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403" t="s">
        <v>61</v>
      </c>
      <c r="J92" s="403"/>
      <c r="K92" s="229">
        <f>K90-K91</f>
        <v>79032.258064516122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1"/>
      <c r="J93" s="391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1"/>
      <c r="J94" s="391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11" t="s">
        <v>38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3"/>
      <c r="M97" s="24"/>
      <c r="N97" s="28"/>
      <c r="O97" s="414" t="s">
        <v>40</v>
      </c>
      <c r="P97" s="415"/>
      <c r="Q97" s="415"/>
      <c r="R97" s="416"/>
      <c r="S97" s="29"/>
      <c r="T97" s="414" t="s">
        <v>41</v>
      </c>
      <c r="U97" s="415"/>
      <c r="V97" s="415"/>
      <c r="W97" s="415"/>
      <c r="X97" s="415"/>
      <c r="Y97" s="416"/>
      <c r="Z97" s="30"/>
    </row>
    <row r="98" spans="1:27" s="25" customFormat="1" ht="18" customHeight="1" x14ac:dyDescent="0.2">
      <c r="A98" s="272"/>
      <c r="B98" s="270"/>
      <c r="C98" s="407" t="s">
        <v>203</v>
      </c>
      <c r="D98" s="407"/>
      <c r="E98" s="407"/>
      <c r="F98" s="407"/>
      <c r="G98" s="273" t="str">
        <f>$J$1</f>
        <v>May</v>
      </c>
      <c r="H98" s="402">
        <f>$K$1</f>
        <v>2024</v>
      </c>
      <c r="I98" s="402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08" t="s">
        <v>41</v>
      </c>
      <c r="G101" s="410"/>
      <c r="H101" s="270"/>
      <c r="I101" s="408" t="s">
        <v>42</v>
      </c>
      <c r="J101" s="409"/>
      <c r="K101" s="410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395" t="s">
        <v>40</v>
      </c>
      <c r="C103" s="396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46000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1"/>
        <v>35000</v>
      </c>
      <c r="X103" s="38"/>
      <c r="Y103" s="63">
        <f t="shared" si="22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7" t="s">
        <v>67</v>
      </c>
      <c r="J105" s="398"/>
      <c r="K105" s="294">
        <f>K103+K104</f>
        <v>46000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7" t="s">
        <v>68</v>
      </c>
      <c r="J106" s="398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403" t="s">
        <v>61</v>
      </c>
      <c r="J107" s="403"/>
      <c r="K107" s="229">
        <f>K105-K106</f>
        <v>46000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1"/>
      <c r="J108" s="391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1"/>
      <c r="J109" s="391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11" t="s">
        <v>38</v>
      </c>
      <c r="B112" s="412"/>
      <c r="C112" s="412"/>
      <c r="D112" s="412"/>
      <c r="E112" s="412"/>
      <c r="F112" s="412"/>
      <c r="G112" s="412"/>
      <c r="H112" s="412"/>
      <c r="I112" s="412"/>
      <c r="J112" s="412"/>
      <c r="K112" s="412"/>
      <c r="L112" s="413"/>
      <c r="M112" s="24"/>
      <c r="N112" s="28"/>
      <c r="O112" s="414" t="s">
        <v>40</v>
      </c>
      <c r="P112" s="415"/>
      <c r="Q112" s="415"/>
      <c r="R112" s="416"/>
      <c r="S112" s="29"/>
      <c r="T112" s="414" t="s">
        <v>41</v>
      </c>
      <c r="U112" s="415"/>
      <c r="V112" s="415"/>
      <c r="W112" s="415"/>
      <c r="X112" s="415"/>
      <c r="Y112" s="416"/>
      <c r="Z112" s="30"/>
      <c r="AA112" s="24"/>
    </row>
    <row r="113" spans="1:27" s="25" customFormat="1" ht="18" customHeight="1" x14ac:dyDescent="0.2">
      <c r="A113" s="272"/>
      <c r="B113" s="270"/>
      <c r="C113" s="407" t="s">
        <v>203</v>
      </c>
      <c r="D113" s="407"/>
      <c r="E113" s="407"/>
      <c r="F113" s="407"/>
      <c r="G113" s="273" t="str">
        <f>$J$1</f>
        <v>May</v>
      </c>
      <c r="H113" s="402">
        <f>$K$1</f>
        <v>2024</v>
      </c>
      <c r="I113" s="402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08" t="s">
        <v>41</v>
      </c>
      <c r="G116" s="410"/>
      <c r="H116" s="270"/>
      <c r="I116" s="408" t="s">
        <v>42</v>
      </c>
      <c r="J116" s="409"/>
      <c r="K116" s="410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395" t="s">
        <v>40</v>
      </c>
      <c r="C118" s="396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3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4"/>
        <v>78000</v>
      </c>
      <c r="X118" s="38">
        <v>5000</v>
      </c>
      <c r="Y118" s="63">
        <f t="shared" si="25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85"/>
      <c r="I119" s="289">
        <v>22</v>
      </c>
      <c r="J119" s="290" t="s">
        <v>60</v>
      </c>
      <c r="K119" s="294">
        <f>K114/$K$2/8*I119</f>
        <v>3814.5161290322576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7" t="s">
        <v>67</v>
      </c>
      <c r="J120" s="398"/>
      <c r="K120" s="294">
        <f>K118+K119</f>
        <v>46814.516129032258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7" t="s">
        <v>68</v>
      </c>
      <c r="J121" s="398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403" t="s">
        <v>61</v>
      </c>
      <c r="J122" s="403"/>
      <c r="K122" s="229">
        <f>K120-K121</f>
        <v>41814.516129032258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1"/>
      <c r="J123" s="391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1"/>
      <c r="J124" s="391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11" t="s">
        <v>38</v>
      </c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3"/>
      <c r="M127" s="24"/>
      <c r="N127" s="28"/>
      <c r="O127" s="414" t="s">
        <v>40</v>
      </c>
      <c r="P127" s="415"/>
      <c r="Q127" s="415"/>
      <c r="R127" s="416"/>
      <c r="S127" s="29"/>
      <c r="T127" s="414" t="s">
        <v>41</v>
      </c>
      <c r="U127" s="415"/>
      <c r="V127" s="415"/>
      <c r="W127" s="415"/>
      <c r="X127" s="415"/>
      <c r="Y127" s="416"/>
      <c r="Z127" s="30"/>
      <c r="AA127" s="24"/>
    </row>
    <row r="128" spans="1:27" s="25" customFormat="1" ht="18" customHeight="1" x14ac:dyDescent="0.2">
      <c r="A128" s="272"/>
      <c r="B128" s="270"/>
      <c r="C128" s="407" t="s">
        <v>203</v>
      </c>
      <c r="D128" s="407"/>
      <c r="E128" s="407"/>
      <c r="F128" s="407"/>
      <c r="G128" s="273" t="str">
        <f>$J$1</f>
        <v>May</v>
      </c>
      <c r="H128" s="402">
        <f>$K$1</f>
        <v>2024</v>
      </c>
      <c r="I128" s="402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08" t="s">
        <v>41</v>
      </c>
      <c r="G131" s="410"/>
      <c r="H131" s="270"/>
      <c r="I131" s="408" t="s">
        <v>42</v>
      </c>
      <c r="J131" s="409"/>
      <c r="K131" s="410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87709.677419354848</v>
      </c>
    </row>
    <row r="133" spans="1:28" s="25" customFormat="1" ht="18" customHeight="1" x14ac:dyDescent="0.2">
      <c r="A133" s="272"/>
      <c r="B133" s="395" t="s">
        <v>40</v>
      </c>
      <c r="C133" s="396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6"/>
        <v>15</v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3895.1612903225805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7" t="s">
        <v>67</v>
      </c>
      <c r="J135" s="398"/>
      <c r="K135" s="294">
        <f>K133+K134</f>
        <v>45895.161290322583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7" t="s">
        <v>68</v>
      </c>
      <c r="J136" s="398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403" t="s">
        <v>61</v>
      </c>
      <c r="J137" s="403"/>
      <c r="K137" s="229">
        <f>K135-K136</f>
        <v>45895.161290322583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1"/>
      <c r="J138" s="391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1"/>
      <c r="J139" s="391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11" t="s">
        <v>38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3"/>
      <c r="M142" s="24"/>
      <c r="N142" s="28"/>
      <c r="O142" s="414" t="s">
        <v>40</v>
      </c>
      <c r="P142" s="415"/>
      <c r="Q142" s="415"/>
      <c r="R142" s="416"/>
      <c r="S142" s="29"/>
      <c r="T142" s="414" t="s">
        <v>41</v>
      </c>
      <c r="U142" s="415"/>
      <c r="V142" s="415"/>
      <c r="W142" s="415"/>
      <c r="X142" s="415"/>
      <c r="Y142" s="416"/>
      <c r="Z142" s="30"/>
      <c r="AA142" s="24"/>
    </row>
    <row r="143" spans="1:28" s="25" customFormat="1" ht="18" customHeight="1" x14ac:dyDescent="0.2">
      <c r="A143" s="272"/>
      <c r="B143" s="270"/>
      <c r="C143" s="407" t="s">
        <v>203</v>
      </c>
      <c r="D143" s="407"/>
      <c r="E143" s="407"/>
      <c r="F143" s="407"/>
      <c r="G143" s="273" t="str">
        <f>$J$1</f>
        <v>May</v>
      </c>
      <c r="H143" s="402">
        <f>$K$1</f>
        <v>2024</v>
      </c>
      <c r="I143" s="402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08" t="s">
        <v>41</v>
      </c>
      <c r="G146" s="410"/>
      <c r="H146" s="270"/>
      <c r="I146" s="408" t="s">
        <v>42</v>
      </c>
      <c r="J146" s="409"/>
      <c r="K146" s="410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395" t="s">
        <v>40</v>
      </c>
      <c r="C148" s="396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30"/>
        <v>5</v>
      </c>
      <c r="S148" s="27"/>
      <c r="T148" s="36" t="s">
        <v>46</v>
      </c>
      <c r="U148" s="63">
        <f>Y147</f>
        <v>35867</v>
      </c>
      <c r="V148" s="38"/>
      <c r="W148" s="63">
        <f t="shared" si="31"/>
        <v>35867</v>
      </c>
      <c r="X148" s="38"/>
      <c r="Y148" s="63">
        <f t="shared" si="32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357">
        <v>86.8</v>
      </c>
      <c r="J149" s="290" t="s">
        <v>60</v>
      </c>
      <c r="K149" s="294">
        <f>K144/$K$2/8*I149</f>
        <v>12250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285"/>
      <c r="I150" s="397" t="s">
        <v>67</v>
      </c>
      <c r="J150" s="398"/>
      <c r="K150" s="294">
        <f>K148+K149</f>
        <v>47250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7" t="s">
        <v>68</v>
      </c>
      <c r="J151" s="398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403" t="s">
        <v>61</v>
      </c>
      <c r="J152" s="403"/>
      <c r="K152" s="229">
        <f>K150-K151</f>
        <v>47250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1"/>
      <c r="J153" s="391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1"/>
      <c r="J154" s="391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11" t="s">
        <v>38</v>
      </c>
      <c r="B157" s="412"/>
      <c r="C157" s="412"/>
      <c r="D157" s="412"/>
      <c r="E157" s="412"/>
      <c r="F157" s="412"/>
      <c r="G157" s="412"/>
      <c r="H157" s="412"/>
      <c r="I157" s="412"/>
      <c r="J157" s="412"/>
      <c r="K157" s="412"/>
      <c r="L157" s="413"/>
      <c r="M157" s="24"/>
      <c r="N157" s="28"/>
      <c r="O157" s="414" t="s">
        <v>40</v>
      </c>
      <c r="P157" s="415"/>
      <c r="Q157" s="415"/>
      <c r="R157" s="416"/>
      <c r="S157" s="29"/>
      <c r="T157" s="414" t="s">
        <v>41</v>
      </c>
      <c r="U157" s="415"/>
      <c r="V157" s="415"/>
      <c r="W157" s="415"/>
      <c r="X157" s="415"/>
      <c r="Y157" s="416"/>
      <c r="Z157" s="30"/>
      <c r="AA157" s="24"/>
    </row>
    <row r="158" spans="1:27" s="25" customFormat="1" ht="18" customHeight="1" x14ac:dyDescent="0.2">
      <c r="A158" s="272"/>
      <c r="B158" s="270"/>
      <c r="C158" s="407" t="s">
        <v>203</v>
      </c>
      <c r="D158" s="407"/>
      <c r="E158" s="407"/>
      <c r="F158" s="407"/>
      <c r="G158" s="273" t="str">
        <f>$J$1</f>
        <v>May</v>
      </c>
      <c r="H158" s="402">
        <f>$K$1</f>
        <v>2024</v>
      </c>
      <c r="I158" s="402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08" t="s">
        <v>41</v>
      </c>
      <c r="G161" s="410"/>
      <c r="H161" s="270"/>
      <c r="I161" s="408" t="s">
        <v>42</v>
      </c>
      <c r="J161" s="409"/>
      <c r="K161" s="410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395" t="s">
        <v>40</v>
      </c>
      <c r="C163" s="396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3"/>
        <v>18</v>
      </c>
      <c r="S163" s="27"/>
      <c r="T163" s="36" t="s">
        <v>46</v>
      </c>
      <c r="U163" s="63">
        <f>Y162</f>
        <v>28200</v>
      </c>
      <c r="V163" s="38"/>
      <c r="W163" s="63">
        <f t="shared" si="34"/>
        <v>28200</v>
      </c>
      <c r="X163" s="38">
        <v>5000</v>
      </c>
      <c r="Y163" s="63">
        <f t="shared" si="35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14395.16129032258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26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28200</v>
      </c>
      <c r="H165" s="285"/>
      <c r="I165" s="397" t="s">
        <v>67</v>
      </c>
      <c r="J165" s="398"/>
      <c r="K165" s="294">
        <f>K163+K164</f>
        <v>84395.161290322576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5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7" t="s">
        <v>68</v>
      </c>
      <c r="J166" s="398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18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23200</v>
      </c>
      <c r="H167" s="270"/>
      <c r="I167" s="403" t="s">
        <v>61</v>
      </c>
      <c r="J167" s="403"/>
      <c r="K167" s="229">
        <f>K165-K166</f>
        <v>79395.161290322576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1"/>
      <c r="J168" s="391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1"/>
      <c r="J169" s="391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11" t="s">
        <v>38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3"/>
      <c r="M172" s="24"/>
      <c r="N172" s="28"/>
      <c r="O172" s="414" t="s">
        <v>40</v>
      </c>
      <c r="P172" s="415"/>
      <c r="Q172" s="415"/>
      <c r="R172" s="416"/>
      <c r="S172" s="29"/>
      <c r="T172" s="414" t="s">
        <v>41</v>
      </c>
      <c r="U172" s="415"/>
      <c r="V172" s="415"/>
      <c r="W172" s="415"/>
      <c r="X172" s="415"/>
      <c r="Y172" s="416"/>
      <c r="Z172" s="30"/>
      <c r="AA172" s="24"/>
    </row>
    <row r="173" spans="1:27" s="25" customFormat="1" ht="18" customHeight="1" x14ac:dyDescent="0.2">
      <c r="A173" s="272"/>
      <c r="B173" s="270"/>
      <c r="C173" s="407" t="s">
        <v>203</v>
      </c>
      <c r="D173" s="407"/>
      <c r="E173" s="407"/>
      <c r="F173" s="407"/>
      <c r="G173" s="273" t="str">
        <f>$J$1</f>
        <v>May</v>
      </c>
      <c r="H173" s="402">
        <f>$K$1</f>
        <v>2024</v>
      </c>
      <c r="I173" s="402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08" t="s">
        <v>41</v>
      </c>
      <c r="G176" s="410"/>
      <c r="H176" s="270"/>
      <c r="I176" s="408" t="s">
        <v>42</v>
      </c>
      <c r="J176" s="409"/>
      <c r="K176" s="410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395" t="s">
        <v>40</v>
      </c>
      <c r="C178" s="396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6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7"/>
        <v>100000</v>
      </c>
      <c r="X178" s="38">
        <v>5000</v>
      </c>
      <c r="Y178" s="63">
        <f t="shared" si="38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10000</v>
      </c>
      <c r="H179" s="285"/>
      <c r="I179" s="289">
        <v>16</v>
      </c>
      <c r="J179" s="290" t="s">
        <v>60</v>
      </c>
      <c r="K179" s="294">
        <f>K174/$K$2/8*I179</f>
        <v>3225.8064516129034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100000</v>
      </c>
      <c r="H180" s="285"/>
      <c r="I180" s="397" t="s">
        <v>67</v>
      </c>
      <c r="J180" s="398"/>
      <c r="K180" s="294">
        <f>K178+K179</f>
        <v>53225.806451612902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7" t="s">
        <v>68</v>
      </c>
      <c r="J181" s="398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11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95000</v>
      </c>
      <c r="H182" s="270"/>
      <c r="I182" s="403" t="s">
        <v>61</v>
      </c>
      <c r="J182" s="403"/>
      <c r="K182" s="229">
        <f>K180-K181</f>
        <v>48225.806451612902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1"/>
      <c r="J183" s="391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1"/>
      <c r="J184" s="391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11" t="s">
        <v>38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3"/>
      <c r="M187" s="24"/>
      <c r="N187" s="28"/>
      <c r="O187" s="414" t="s">
        <v>40</v>
      </c>
      <c r="P187" s="415"/>
      <c r="Q187" s="415"/>
      <c r="R187" s="416"/>
      <c r="S187" s="29"/>
      <c r="T187" s="414" t="s">
        <v>41</v>
      </c>
      <c r="U187" s="415"/>
      <c r="V187" s="415"/>
      <c r="W187" s="415"/>
      <c r="X187" s="415"/>
      <c r="Y187" s="416"/>
      <c r="Z187" s="30"/>
      <c r="AA187" s="24"/>
    </row>
    <row r="188" spans="1:27" s="25" customFormat="1" ht="18" customHeight="1" x14ac:dyDescent="0.2">
      <c r="A188" s="272"/>
      <c r="B188" s="270"/>
      <c r="C188" s="407" t="s">
        <v>203</v>
      </c>
      <c r="D188" s="407"/>
      <c r="E188" s="407"/>
      <c r="F188" s="407"/>
      <c r="G188" s="273" t="str">
        <f>$J$1</f>
        <v>May</v>
      </c>
      <c r="H188" s="402">
        <f>$K$1</f>
        <v>2024</v>
      </c>
      <c r="I188" s="402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08" t="s">
        <v>41</v>
      </c>
      <c r="G191" s="410"/>
      <c r="H191" s="270"/>
      <c r="I191" s="408" t="s">
        <v>42</v>
      </c>
      <c r="J191" s="409"/>
      <c r="K191" s="410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395" t="s">
        <v>40</v>
      </c>
      <c r="C193" s="396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9"/>
        <v>5</v>
      </c>
      <c r="S193" s="27"/>
      <c r="T193" s="36" t="s">
        <v>46</v>
      </c>
      <c r="U193" s="63">
        <f>Y192</f>
        <v>64000</v>
      </c>
      <c r="V193" s="38"/>
      <c r="W193" s="63">
        <f t="shared" si="40"/>
        <v>64000</v>
      </c>
      <c r="X193" s="38">
        <v>5000</v>
      </c>
      <c r="Y193" s="63">
        <f t="shared" si="41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17500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/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64000</v>
      </c>
      <c r="H195" s="285"/>
      <c r="I195" s="397" t="s">
        <v>67</v>
      </c>
      <c r="J195" s="398"/>
      <c r="K195" s="294">
        <f>K193+K194</f>
        <v>52500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ref="U195" si="42">Y194</f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7" t="s">
        <v>68</v>
      </c>
      <c r="J196" s="398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5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59000</v>
      </c>
      <c r="H197" s="270"/>
      <c r="I197" s="403" t="s">
        <v>61</v>
      </c>
      <c r="J197" s="403"/>
      <c r="K197" s="229">
        <f>K195-K196</f>
        <v>47500</v>
      </c>
      <c r="L197" s="297"/>
      <c r="N197" s="35"/>
      <c r="O197" s="36" t="s">
        <v>54</v>
      </c>
      <c r="P197" s="36"/>
      <c r="Q197" s="36"/>
      <c r="R197" s="36" t="str">
        <f t="shared" si="39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1"/>
      <c r="J198" s="391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1"/>
      <c r="J199" s="391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11" t="s">
        <v>38</v>
      </c>
      <c r="B202" s="412"/>
      <c r="C202" s="412"/>
      <c r="D202" s="412"/>
      <c r="E202" s="412"/>
      <c r="F202" s="412"/>
      <c r="G202" s="412"/>
      <c r="H202" s="412"/>
      <c r="I202" s="412"/>
      <c r="J202" s="412"/>
      <c r="K202" s="412"/>
      <c r="L202" s="413"/>
      <c r="M202" s="24"/>
      <c r="N202" s="28"/>
      <c r="O202" s="414" t="s">
        <v>40</v>
      </c>
      <c r="P202" s="415"/>
      <c r="Q202" s="415"/>
      <c r="R202" s="416"/>
      <c r="S202" s="29"/>
      <c r="T202" s="414" t="s">
        <v>41</v>
      </c>
      <c r="U202" s="415"/>
      <c r="V202" s="415"/>
      <c r="W202" s="415"/>
      <c r="X202" s="415"/>
      <c r="Y202" s="416"/>
      <c r="Z202" s="30"/>
    </row>
    <row r="203" spans="1:26" s="25" customFormat="1" ht="18" customHeight="1" x14ac:dyDescent="0.2">
      <c r="A203" s="272"/>
      <c r="B203" s="270"/>
      <c r="C203" s="407" t="s">
        <v>203</v>
      </c>
      <c r="D203" s="407"/>
      <c r="E203" s="407"/>
      <c r="F203" s="407"/>
      <c r="G203" s="273" t="str">
        <f>$J$1</f>
        <v>May</v>
      </c>
      <c r="H203" s="402">
        <f>$K$1</f>
        <v>2024</v>
      </c>
      <c r="I203" s="402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08" t="s">
        <v>41</v>
      </c>
      <c r="G206" s="410"/>
      <c r="H206" s="270"/>
      <c r="I206" s="408" t="s">
        <v>42</v>
      </c>
      <c r="J206" s="409"/>
      <c r="K206" s="410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395" t="s">
        <v>40</v>
      </c>
      <c r="C208" s="396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13225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4"/>
        <v>23225</v>
      </c>
      <c r="X208" s="38">
        <v>5000</v>
      </c>
      <c r="Y208" s="63">
        <f t="shared" si="45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2516.1290322580644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23225</v>
      </c>
      <c r="H210" s="285"/>
      <c r="I210" s="397" t="s">
        <v>67</v>
      </c>
      <c r="J210" s="398"/>
      <c r="K210" s="294">
        <f>K208+K209</f>
        <v>28516.129032258064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7" t="s">
        <v>68</v>
      </c>
      <c r="J211" s="398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403" t="s">
        <v>61</v>
      </c>
      <c r="J212" s="403"/>
      <c r="K212" s="229">
        <f>K210-K211</f>
        <v>23516.129032258064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1"/>
      <c r="J213" s="391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1"/>
      <c r="J214" s="391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11" t="s">
        <v>38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3"/>
      <c r="M217" s="24"/>
      <c r="N217" s="28"/>
      <c r="O217" s="414" t="s">
        <v>40</v>
      </c>
      <c r="P217" s="415"/>
      <c r="Q217" s="415"/>
      <c r="R217" s="416"/>
      <c r="S217" s="29"/>
      <c r="T217" s="414" t="s">
        <v>41</v>
      </c>
      <c r="U217" s="415"/>
      <c r="V217" s="415"/>
      <c r="W217" s="415"/>
      <c r="X217" s="415"/>
      <c r="Y217" s="416"/>
      <c r="Z217" s="30"/>
    </row>
    <row r="218" spans="1:26" s="25" customFormat="1" ht="18" customHeight="1" x14ac:dyDescent="0.2">
      <c r="A218" s="272"/>
      <c r="B218" s="270"/>
      <c r="C218" s="407" t="s">
        <v>203</v>
      </c>
      <c r="D218" s="407"/>
      <c r="E218" s="407"/>
      <c r="F218" s="407"/>
      <c r="G218" s="273" t="str">
        <f>$J$1</f>
        <v>May</v>
      </c>
      <c r="H218" s="402">
        <f>$K$1</f>
        <v>2024</v>
      </c>
      <c r="I218" s="402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08" t="s">
        <v>41</v>
      </c>
      <c r="G221" s="410"/>
      <c r="H221" s="270"/>
      <c r="I221" s="408" t="s">
        <v>42</v>
      </c>
      <c r="J221" s="409"/>
      <c r="K221" s="410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395" t="s">
        <v>40</v>
      </c>
      <c r="C223" s="396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IF(C227&gt;=C226,$K$2,C225+C227)+2</f>
        <v>9</v>
      </c>
      <c r="J223" s="290" t="s">
        <v>59</v>
      </c>
      <c r="K223" s="291">
        <f>K219/$K$2*I223</f>
        <v>10161.290322580644</v>
      </c>
      <c r="L223" s="292"/>
      <c r="N223" s="35"/>
      <c r="O223" s="36" t="s">
        <v>46</v>
      </c>
      <c r="P223" s="36">
        <v>7</v>
      </c>
      <c r="Q223" s="36">
        <v>24</v>
      </c>
      <c r="R223" s="36">
        <v>0</v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7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7" t="s">
        <v>67</v>
      </c>
      <c r="J225" s="398"/>
      <c r="K225" s="294">
        <f>K223+K224</f>
        <v>10161.290322580644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24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7" t="s">
        <v>68</v>
      </c>
      <c r="J226" s="398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403" t="s">
        <v>61</v>
      </c>
      <c r="J227" s="403"/>
      <c r="K227" s="229">
        <f>K225-K226</f>
        <v>10161.290322580644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1"/>
      <c r="J228" s="391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1"/>
      <c r="J229" s="391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11" t="s">
        <v>38</v>
      </c>
      <c r="B232" s="412"/>
      <c r="C232" s="412"/>
      <c r="D232" s="412"/>
      <c r="E232" s="412"/>
      <c r="F232" s="412"/>
      <c r="G232" s="412"/>
      <c r="H232" s="412"/>
      <c r="I232" s="412"/>
      <c r="J232" s="412"/>
      <c r="K232" s="412"/>
      <c r="L232" s="413"/>
      <c r="M232" s="24"/>
      <c r="N232" s="28"/>
      <c r="O232" s="414" t="s">
        <v>40</v>
      </c>
      <c r="P232" s="415"/>
      <c r="Q232" s="415"/>
      <c r="R232" s="416"/>
      <c r="S232" s="29"/>
      <c r="T232" s="414" t="s">
        <v>41</v>
      </c>
      <c r="U232" s="415"/>
      <c r="V232" s="415"/>
      <c r="W232" s="415"/>
      <c r="X232" s="415"/>
      <c r="Y232" s="416"/>
      <c r="Z232" s="27"/>
    </row>
    <row r="233" spans="1:26" s="25" customFormat="1" ht="18" customHeight="1" x14ac:dyDescent="0.2">
      <c r="A233" s="272"/>
      <c r="B233" s="270"/>
      <c r="C233" s="407" t="s">
        <v>203</v>
      </c>
      <c r="D233" s="407"/>
      <c r="E233" s="407"/>
      <c r="F233" s="407"/>
      <c r="G233" s="273" t="str">
        <f>$J$1</f>
        <v>May</v>
      </c>
      <c r="H233" s="402">
        <f>$K$1</f>
        <v>2024</v>
      </c>
      <c r="I233" s="402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206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08" t="s">
        <v>41</v>
      </c>
      <c r="G236" s="410"/>
      <c r="H236" s="270"/>
      <c r="I236" s="408" t="s">
        <v>42</v>
      </c>
      <c r="J236" s="409"/>
      <c r="K236" s="410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5" t="s">
        <v>40</v>
      </c>
      <c r="C238" s="396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29</v>
      </c>
      <c r="J238" s="290" t="s">
        <v>59</v>
      </c>
      <c r="K238" s="291">
        <f>K234/$K$2*I238</f>
        <v>29935.483870967742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7" t="s">
        <v>67</v>
      </c>
      <c r="J240" s="398"/>
      <c r="K240" s="294">
        <f>K238+K239</f>
        <v>34193.548387096773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7" t="s">
        <v>68</v>
      </c>
      <c r="J241" s="398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403" t="s">
        <v>61</v>
      </c>
      <c r="J242" s="403"/>
      <c r="K242" s="229">
        <f>K240-K241</f>
        <v>34193.548387096773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1"/>
      <c r="J243" s="391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1"/>
      <c r="J244" s="391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11" t="s">
        <v>38</v>
      </c>
      <c r="B247" s="412"/>
      <c r="C247" s="412"/>
      <c r="D247" s="412"/>
      <c r="E247" s="412"/>
      <c r="F247" s="412"/>
      <c r="G247" s="412"/>
      <c r="H247" s="412"/>
      <c r="I247" s="412"/>
      <c r="J247" s="412"/>
      <c r="K247" s="412"/>
      <c r="L247" s="413"/>
      <c r="M247" s="24"/>
      <c r="N247" s="28"/>
      <c r="O247" s="414" t="s">
        <v>40</v>
      </c>
      <c r="P247" s="415"/>
      <c r="Q247" s="415"/>
      <c r="R247" s="416"/>
      <c r="S247" s="29"/>
      <c r="T247" s="414" t="s">
        <v>41</v>
      </c>
      <c r="U247" s="415"/>
      <c r="V247" s="415"/>
      <c r="W247" s="415"/>
      <c r="X247" s="415"/>
      <c r="Y247" s="416"/>
      <c r="Z247" s="27"/>
    </row>
    <row r="248" spans="1:26" s="25" customFormat="1" ht="18" customHeight="1" x14ac:dyDescent="0.2">
      <c r="A248" s="272"/>
      <c r="B248" s="270"/>
      <c r="C248" s="407" t="s">
        <v>203</v>
      </c>
      <c r="D248" s="407"/>
      <c r="E248" s="407"/>
      <c r="F248" s="407"/>
      <c r="G248" s="273" t="str">
        <f>$J$1</f>
        <v>May</v>
      </c>
      <c r="H248" s="402">
        <f>$K$1</f>
        <v>2024</v>
      </c>
      <c r="I248" s="402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08" t="s">
        <v>41</v>
      </c>
      <c r="G251" s="410"/>
      <c r="H251" s="270"/>
      <c r="I251" s="408" t="s">
        <v>42</v>
      </c>
      <c r="J251" s="409"/>
      <c r="K251" s="410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5" t="s">
        <v>40</v>
      </c>
      <c r="C253" s="396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48</v>
      </c>
      <c r="J254" s="290" t="s">
        <v>60</v>
      </c>
      <c r="K254" s="294">
        <f>K249/$K$2/8*I254</f>
        <v>8709.6774193548372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7" t="s">
        <v>67</v>
      </c>
      <c r="J255" s="398"/>
      <c r="K255" s="294">
        <f>K253+K254</f>
        <v>53709.677419354834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7" t="s">
        <v>68</v>
      </c>
      <c r="J256" s="398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403" t="s">
        <v>61</v>
      </c>
      <c r="J257" s="403"/>
      <c r="K257" s="229">
        <f>K255-K256</f>
        <v>53709.677419354834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1"/>
      <c r="J258" s="391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1"/>
      <c r="J259" s="391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11" t="s">
        <v>38</v>
      </c>
      <c r="B262" s="412"/>
      <c r="C262" s="412"/>
      <c r="D262" s="412"/>
      <c r="E262" s="412"/>
      <c r="F262" s="412"/>
      <c r="G262" s="412"/>
      <c r="H262" s="412"/>
      <c r="I262" s="412"/>
      <c r="J262" s="412"/>
      <c r="K262" s="412"/>
      <c r="L262" s="413"/>
      <c r="M262" s="24"/>
      <c r="N262" s="28"/>
      <c r="O262" s="414" t="s">
        <v>40</v>
      </c>
      <c r="P262" s="415"/>
      <c r="Q262" s="415"/>
      <c r="R262" s="416"/>
      <c r="S262" s="29"/>
      <c r="T262" s="414" t="s">
        <v>41</v>
      </c>
      <c r="U262" s="415"/>
      <c r="V262" s="415"/>
      <c r="W262" s="415"/>
      <c r="X262" s="415"/>
      <c r="Y262" s="416"/>
      <c r="Z262" s="30"/>
    </row>
    <row r="263" spans="1:26" s="25" customFormat="1" ht="18" customHeight="1" x14ac:dyDescent="0.2">
      <c r="A263" s="272"/>
      <c r="B263" s="270"/>
      <c r="C263" s="407" t="s">
        <v>203</v>
      </c>
      <c r="D263" s="407"/>
      <c r="E263" s="407"/>
      <c r="F263" s="407"/>
      <c r="G263" s="273" t="str">
        <f>$J$1</f>
        <v>May</v>
      </c>
      <c r="H263" s="402">
        <f>$K$1</f>
        <v>2024</v>
      </c>
      <c r="I263" s="402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08" t="s">
        <v>41</v>
      </c>
      <c r="G266" s="410"/>
      <c r="H266" s="270"/>
      <c r="I266" s="408" t="s">
        <v>42</v>
      </c>
      <c r="J266" s="409"/>
      <c r="K266" s="410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5" t="s">
        <v>40</v>
      </c>
      <c r="C268" s="396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29</v>
      </c>
      <c r="J268" s="290" t="s">
        <v>59</v>
      </c>
      <c r="K268" s="291">
        <f>K264/$K$2*I268</f>
        <v>32741.935483870966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34</v>
      </c>
      <c r="J269" s="290" t="s">
        <v>60</v>
      </c>
      <c r="K269" s="294">
        <f>K264/$K$2/8*I269</f>
        <v>4798.3870967741932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7" t="s">
        <v>67</v>
      </c>
      <c r="J270" s="398"/>
      <c r="K270" s="294">
        <f>K268+K269</f>
        <v>37540.322580645159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7" t="s">
        <v>68</v>
      </c>
      <c r="J271" s="398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403" t="s">
        <v>61</v>
      </c>
      <c r="J272" s="403"/>
      <c r="K272" s="229">
        <f>K270-K271</f>
        <v>37540.322580645159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1"/>
      <c r="J273" s="391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1"/>
      <c r="J274" s="391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11" t="s">
        <v>38</v>
      </c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3"/>
      <c r="M277" s="24"/>
      <c r="N277" s="28"/>
      <c r="O277" s="414" t="s">
        <v>40</v>
      </c>
      <c r="P277" s="415"/>
      <c r="Q277" s="415"/>
      <c r="R277" s="416"/>
      <c r="S277" s="29"/>
      <c r="T277" s="414" t="s">
        <v>41</v>
      </c>
      <c r="U277" s="415"/>
      <c r="V277" s="415"/>
      <c r="W277" s="415"/>
      <c r="X277" s="415"/>
      <c r="Y277" s="416"/>
      <c r="Z277" s="30"/>
      <c r="AA277" s="24"/>
    </row>
    <row r="278" spans="1:27" s="25" customFormat="1" ht="18" customHeight="1" x14ac:dyDescent="0.2">
      <c r="A278" s="272"/>
      <c r="B278" s="270"/>
      <c r="C278" s="407" t="s">
        <v>203</v>
      </c>
      <c r="D278" s="407"/>
      <c r="E278" s="407"/>
      <c r="F278" s="407"/>
      <c r="G278" s="273" t="str">
        <f>$J$1</f>
        <v>May</v>
      </c>
      <c r="H278" s="402">
        <f>$K$1</f>
        <v>2024</v>
      </c>
      <c r="I278" s="402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08" t="s">
        <v>41</v>
      </c>
      <c r="G281" s="410"/>
      <c r="H281" s="270"/>
      <c r="I281" s="408" t="s">
        <v>42</v>
      </c>
      <c r="J281" s="409"/>
      <c r="K281" s="410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395" t="s">
        <v>40</v>
      </c>
      <c r="C283" s="396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61"/>
        <v>4</v>
      </c>
      <c r="S283" s="27"/>
      <c r="T283" s="36" t="s">
        <v>46</v>
      </c>
      <c r="U283" s="63">
        <f>Y282</f>
        <v>145870</v>
      </c>
      <c r="V283" s="38"/>
      <c r="W283" s="63">
        <f t="shared" si="62"/>
        <v>145870</v>
      </c>
      <c r="X283" s="38">
        <v>5000</v>
      </c>
      <c r="Y283" s="63">
        <f t="shared" si="63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38</v>
      </c>
      <c r="J284" s="290" t="s">
        <v>60</v>
      </c>
      <c r="K284" s="294">
        <f>K279/$K$2/8*I284</f>
        <v>7661.2903225806458</v>
      </c>
      <c r="L284" s="295"/>
      <c r="N284" s="35"/>
      <c r="O284" s="36" t="s">
        <v>47</v>
      </c>
      <c r="P284" s="36"/>
      <c r="Q284" s="36"/>
      <c r="R284" s="36">
        <f t="shared" si="61"/>
        <v>4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145870</v>
      </c>
      <c r="H285" s="285"/>
      <c r="I285" s="397" t="s">
        <v>67</v>
      </c>
      <c r="J285" s="398"/>
      <c r="K285" s="294">
        <f>K283+K284</f>
        <v>57661.290322580644</v>
      </c>
      <c r="L285" s="295"/>
      <c r="N285" s="35"/>
      <c r="O285" s="36" t="s">
        <v>48</v>
      </c>
      <c r="P285" s="36"/>
      <c r="Q285" s="36"/>
      <c r="R285" s="36">
        <f t="shared" si="61"/>
        <v>4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7" t="s">
        <v>68</v>
      </c>
      <c r="J286" s="398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4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4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140870</v>
      </c>
      <c r="H287" s="270"/>
      <c r="I287" s="403" t="s">
        <v>61</v>
      </c>
      <c r="J287" s="403"/>
      <c r="K287" s="229">
        <f>K285-K286</f>
        <v>52661.290322580644</v>
      </c>
      <c r="L287" s="297"/>
      <c r="N287" s="35"/>
      <c r="O287" s="36" t="s">
        <v>54</v>
      </c>
      <c r="P287" s="36"/>
      <c r="Q287" s="36"/>
      <c r="R287" s="36">
        <f t="shared" si="61"/>
        <v>4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1"/>
      <c r="J288" s="391"/>
      <c r="K288" s="352"/>
      <c r="L288" s="284"/>
      <c r="N288" s="35"/>
      <c r="O288" s="36" t="s">
        <v>50</v>
      </c>
      <c r="P288" s="339"/>
      <c r="Q288" s="339"/>
      <c r="R288" s="36">
        <f t="shared" si="61"/>
        <v>4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1"/>
      <c r="J289" s="391"/>
      <c r="K289" s="352"/>
      <c r="L289" s="284"/>
      <c r="N289" s="35"/>
      <c r="O289" s="36" t="s">
        <v>55</v>
      </c>
      <c r="P289" s="36"/>
      <c r="Q289" s="36"/>
      <c r="R289" s="36">
        <f t="shared" si="61"/>
        <v>4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403"/>
      <c r="J290" s="403"/>
      <c r="K290" s="229"/>
      <c r="L290" s="300"/>
      <c r="N290" s="35"/>
      <c r="O290" s="36" t="s">
        <v>56</v>
      </c>
      <c r="P290" s="36"/>
      <c r="Q290" s="36"/>
      <c r="R290" s="36">
        <f t="shared" si="61"/>
        <v>4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11" t="s">
        <v>38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3"/>
      <c r="M292" s="24"/>
      <c r="N292" s="28"/>
      <c r="O292" s="414" t="s">
        <v>40</v>
      </c>
      <c r="P292" s="415"/>
      <c r="Q292" s="415"/>
      <c r="R292" s="416"/>
      <c r="S292" s="29"/>
      <c r="T292" s="414" t="s">
        <v>41</v>
      </c>
      <c r="U292" s="415"/>
      <c r="V292" s="415"/>
      <c r="W292" s="415"/>
      <c r="X292" s="415"/>
      <c r="Y292" s="416"/>
      <c r="Z292" s="30"/>
      <c r="AA292" s="24"/>
    </row>
    <row r="293" spans="1:27" s="25" customFormat="1" ht="18" customHeight="1" x14ac:dyDescent="0.2">
      <c r="A293" s="272"/>
      <c r="B293" s="270"/>
      <c r="C293" s="407" t="s">
        <v>203</v>
      </c>
      <c r="D293" s="407"/>
      <c r="E293" s="407"/>
      <c r="F293" s="407"/>
      <c r="G293" s="273" t="str">
        <f>$J$1</f>
        <v>May</v>
      </c>
      <c r="H293" s="402">
        <f>$K$1</f>
        <v>2024</v>
      </c>
      <c r="I293" s="402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08" t="s">
        <v>41</v>
      </c>
      <c r="G296" s="410"/>
      <c r="H296" s="270"/>
      <c r="I296" s="408" t="s">
        <v>42</v>
      </c>
      <c r="J296" s="409"/>
      <c r="K296" s="410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395" t="s">
        <v>40</v>
      </c>
      <c r="C298" s="396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16</v>
      </c>
      <c r="J298" s="290" t="s">
        <v>59</v>
      </c>
      <c r="K298" s="291">
        <f>K294/$K$2*I298</f>
        <v>38709.677419354841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6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13</v>
      </c>
      <c r="J299" s="290" t="s">
        <v>60</v>
      </c>
      <c r="K299" s="294">
        <f>K294/$K$2/8*I299</f>
        <v>3931.4516129032259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16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7" t="s">
        <v>67</v>
      </c>
      <c r="J300" s="398"/>
      <c r="K300" s="294">
        <f>K298+K299</f>
        <v>42641.129032258068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15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7" t="s">
        <v>68</v>
      </c>
      <c r="J301" s="398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403" t="s">
        <v>61</v>
      </c>
      <c r="J302" s="403"/>
      <c r="K302" s="229">
        <f>K300-K301</f>
        <v>42641.129032258068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1"/>
      <c r="J303" s="391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1"/>
      <c r="J304" s="391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11" t="s">
        <v>38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3"/>
      <c r="M307" s="24"/>
      <c r="N307" s="28"/>
      <c r="O307" s="414" t="s">
        <v>40</v>
      </c>
      <c r="P307" s="415"/>
      <c r="Q307" s="415"/>
      <c r="R307" s="416"/>
      <c r="S307" s="29"/>
      <c r="T307" s="414" t="s">
        <v>41</v>
      </c>
      <c r="U307" s="415"/>
      <c r="V307" s="415"/>
      <c r="W307" s="415"/>
      <c r="X307" s="415"/>
      <c r="Y307" s="416"/>
      <c r="Z307" s="30"/>
      <c r="AA307" s="24"/>
    </row>
    <row r="308" spans="1:27" s="25" customFormat="1" ht="18" customHeight="1" x14ac:dyDescent="0.2">
      <c r="A308" s="272"/>
      <c r="B308" s="270"/>
      <c r="C308" s="407" t="s">
        <v>203</v>
      </c>
      <c r="D308" s="407"/>
      <c r="E308" s="407"/>
      <c r="F308" s="407"/>
      <c r="G308" s="273" t="str">
        <f>$J$1</f>
        <v>May</v>
      </c>
      <c r="H308" s="402">
        <f>$K$1</f>
        <v>2024</v>
      </c>
      <c r="I308" s="402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08" t="s">
        <v>41</v>
      </c>
      <c r="G311" s="410"/>
      <c r="H311" s="270"/>
      <c r="I311" s="408" t="s">
        <v>42</v>
      </c>
      <c r="J311" s="409"/>
      <c r="K311" s="410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395" t="s">
        <v>40</v>
      </c>
      <c r="C313" s="396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71"/>
        <v>14</v>
      </c>
      <c r="S313" s="27"/>
      <c r="T313" s="36" t="s">
        <v>46</v>
      </c>
      <c r="U313" s="63">
        <f>Y312</f>
        <v>12760</v>
      </c>
      <c r="V313" s="38"/>
      <c r="W313" s="63">
        <f t="shared" si="72"/>
        <v>12760</v>
      </c>
      <c r="X313" s="38">
        <v>2000</v>
      </c>
      <c r="Y313" s="63">
        <f t="shared" si="73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51</v>
      </c>
      <c r="J314" s="290" t="s">
        <v>60</v>
      </c>
      <c r="K314" s="294">
        <f>K309/$K$2/8*I314</f>
        <v>7197.5806451612898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7" t="s">
        <v>67</v>
      </c>
      <c r="J315" s="398"/>
      <c r="K315" s="294">
        <f>K313+K314</f>
        <v>42197.580645161288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7" t="s">
        <v>68</v>
      </c>
      <c r="J316" s="398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403" t="s">
        <v>61</v>
      </c>
      <c r="J317" s="403"/>
      <c r="K317" s="229">
        <f>K315-K316</f>
        <v>40197.580645161288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1"/>
      <c r="J318" s="391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1"/>
      <c r="J319" s="391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11" t="s">
        <v>38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3"/>
      <c r="M322" s="24"/>
      <c r="N322" s="28"/>
      <c r="O322" s="414" t="s">
        <v>40</v>
      </c>
      <c r="P322" s="415"/>
      <c r="Q322" s="415"/>
      <c r="R322" s="416"/>
      <c r="S322" s="29"/>
      <c r="T322" s="414" t="s">
        <v>41</v>
      </c>
      <c r="U322" s="415"/>
      <c r="V322" s="415"/>
      <c r="W322" s="415"/>
      <c r="X322" s="415"/>
      <c r="Y322" s="416"/>
      <c r="Z322" s="30"/>
      <c r="AA322" s="24"/>
    </row>
    <row r="323" spans="1:27" s="25" customFormat="1" ht="18" customHeight="1" x14ac:dyDescent="0.2">
      <c r="A323" s="272"/>
      <c r="B323" s="270"/>
      <c r="C323" s="407" t="s">
        <v>203</v>
      </c>
      <c r="D323" s="407"/>
      <c r="E323" s="407"/>
      <c r="F323" s="407"/>
      <c r="G323" s="273" t="str">
        <f>$J$1</f>
        <v>May</v>
      </c>
      <c r="H323" s="402">
        <f>$K$1</f>
        <v>2024</v>
      </c>
      <c r="I323" s="402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08" t="s">
        <v>41</v>
      </c>
      <c r="G326" s="410"/>
      <c r="H326" s="270"/>
      <c r="I326" s="408" t="s">
        <v>42</v>
      </c>
      <c r="J326" s="409"/>
      <c r="K326" s="410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395" t="s">
        <v>40</v>
      </c>
      <c r="C328" s="396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6000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4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5"/>
        <v>6000</v>
      </c>
      <c r="X328" s="38">
        <v>3000</v>
      </c>
      <c r="Y328" s="63">
        <f t="shared" si="76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3919.3548387096776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/>
      <c r="V329" s="38"/>
      <c r="W329" s="63"/>
      <c r="X329" s="38"/>
      <c r="Y329" s="63"/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6000</v>
      </c>
      <c r="H330" s="285"/>
      <c r="I330" s="397" t="s">
        <v>67</v>
      </c>
      <c r="J330" s="398"/>
      <c r="K330" s="294">
        <f>K328+K329</f>
        <v>30919.354838709678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7" t="s">
        <v>68</v>
      </c>
      <c r="J331" s="398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3000</v>
      </c>
      <c r="H332" s="270"/>
      <c r="I332" s="403" t="s">
        <v>61</v>
      </c>
      <c r="J332" s="403"/>
      <c r="K332" s="229">
        <f>K330-K331</f>
        <v>27919.354838709678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1"/>
      <c r="J333" s="391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1"/>
      <c r="J334" s="391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11" t="s">
        <v>38</v>
      </c>
      <c r="B337" s="412"/>
      <c r="C337" s="412"/>
      <c r="D337" s="412"/>
      <c r="E337" s="412"/>
      <c r="F337" s="412"/>
      <c r="G337" s="412"/>
      <c r="H337" s="412"/>
      <c r="I337" s="412"/>
      <c r="J337" s="412"/>
      <c r="K337" s="412"/>
      <c r="L337" s="413"/>
      <c r="M337" s="24"/>
      <c r="N337" s="28"/>
      <c r="O337" s="414" t="s">
        <v>40</v>
      </c>
      <c r="P337" s="415"/>
      <c r="Q337" s="415"/>
      <c r="R337" s="416"/>
      <c r="S337" s="29"/>
      <c r="T337" s="414" t="s">
        <v>41</v>
      </c>
      <c r="U337" s="415"/>
      <c r="V337" s="415"/>
      <c r="W337" s="415"/>
      <c r="X337" s="415"/>
      <c r="Y337" s="416"/>
      <c r="Z337" s="30"/>
    </row>
    <row r="338" spans="1:27" s="25" customFormat="1" ht="18" customHeight="1" x14ac:dyDescent="0.2">
      <c r="A338" s="272"/>
      <c r="B338" s="270"/>
      <c r="C338" s="407" t="s">
        <v>203</v>
      </c>
      <c r="D338" s="407"/>
      <c r="E338" s="407"/>
      <c r="F338" s="407"/>
      <c r="G338" s="273" t="str">
        <f>$J$1</f>
        <v>May</v>
      </c>
      <c r="H338" s="402">
        <f>$K$1</f>
        <v>2024</v>
      </c>
      <c r="I338" s="402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223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9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08" t="s">
        <v>41</v>
      </c>
      <c r="G341" s="410"/>
      <c r="H341" s="270"/>
      <c r="I341" s="408" t="s">
        <v>42</v>
      </c>
      <c r="J341" s="409"/>
      <c r="K341" s="410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9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0">IF(U341="","",U341+V341)</f>
        <v>1500</v>
      </c>
      <c r="X341" s="38">
        <v>1500</v>
      </c>
      <c r="Y341" s="63">
        <f t="shared" ref="Y341:Y344" si="81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9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0"/>
        <v>0</v>
      </c>
      <c r="X342" s="38"/>
      <c r="Y342" s="63">
        <f t="shared" si="81"/>
        <v>0</v>
      </c>
      <c r="Z342" s="40"/>
    </row>
    <row r="343" spans="1:27" s="25" customFormat="1" ht="18" customHeight="1" x14ac:dyDescent="0.2">
      <c r="A343" s="272"/>
      <c r="B343" s="395" t="s">
        <v>40</v>
      </c>
      <c r="C343" s="396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9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80"/>
        <v>0</v>
      </c>
      <c r="X343" s="38"/>
      <c r="Y343" s="63">
        <f t="shared" si="81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6633.0645161290322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>
        <f>Y343</f>
        <v>0</v>
      </c>
      <c r="V344" s="38"/>
      <c r="W344" s="63">
        <f t="shared" si="80"/>
        <v>0</v>
      </c>
      <c r="X344" s="38"/>
      <c r="Y344" s="63">
        <f t="shared" si="81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7" t="s">
        <v>67</v>
      </c>
      <c r="J345" s="398"/>
      <c r="K345" s="294">
        <f>K343+K344</f>
        <v>41633.06451612903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>
        <f>IF($J$1="June","",Y344)</f>
        <v>0</v>
      </c>
      <c r="V345" s="38"/>
      <c r="W345" s="63">
        <f t="shared" ref="W345:W350" si="82">IF(U345="","",U345+V345)</f>
        <v>0</v>
      </c>
      <c r="X345" s="38"/>
      <c r="Y345" s="63">
        <f t="shared" ref="Y345:Y350" si="83">IF(W345="","",W345-X345)</f>
        <v>0</v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7" t="s">
        <v>68</v>
      </c>
      <c r="J346" s="398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>
        <f>IF($J$1="July","",Y345)</f>
        <v>0</v>
      </c>
      <c r="V346" s="38"/>
      <c r="W346" s="63">
        <f t="shared" si="82"/>
        <v>0</v>
      </c>
      <c r="X346" s="38"/>
      <c r="Y346" s="63">
        <f t="shared" si="83"/>
        <v>0</v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403" t="s">
        <v>61</v>
      </c>
      <c r="J347" s="403"/>
      <c r="K347" s="229">
        <f>K345-K346</f>
        <v>41633.06451612903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>
        <f>Y346</f>
        <v>0</v>
      </c>
      <c r="V347" s="38"/>
      <c r="W347" s="63">
        <f t="shared" si="82"/>
        <v>0</v>
      </c>
      <c r="X347" s="38"/>
      <c r="Y347" s="63">
        <f t="shared" si="83"/>
        <v>0</v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1"/>
      <c r="J348" s="391"/>
      <c r="K348" s="352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>
        <f>Y347</f>
        <v>0</v>
      </c>
      <c r="V348" s="38"/>
      <c r="W348" s="63">
        <f t="shared" si="82"/>
        <v>0</v>
      </c>
      <c r="X348" s="38"/>
      <c r="Y348" s="63">
        <f t="shared" si="83"/>
        <v>0</v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1"/>
      <c r="J349" s="391"/>
      <c r="K349" s="352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>
        <f>Y348</f>
        <v>0</v>
      </c>
      <c r="V349" s="38"/>
      <c r="W349" s="63">
        <f t="shared" si="82"/>
        <v>0</v>
      </c>
      <c r="X349" s="38"/>
      <c r="Y349" s="63">
        <f t="shared" si="83"/>
        <v>0</v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11" t="s">
        <v>38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3"/>
      <c r="M352" s="24"/>
      <c r="N352" s="28"/>
      <c r="O352" s="414" t="s">
        <v>40</v>
      </c>
      <c r="P352" s="415"/>
      <c r="Q352" s="415"/>
      <c r="R352" s="416"/>
      <c r="S352" s="29"/>
      <c r="T352" s="414" t="s">
        <v>41</v>
      </c>
      <c r="U352" s="415"/>
      <c r="V352" s="415"/>
      <c r="W352" s="415"/>
      <c r="X352" s="415"/>
      <c r="Y352" s="416"/>
      <c r="Z352" s="30"/>
    </row>
    <row r="353" spans="1:26" s="25" customFormat="1" ht="18" customHeight="1" x14ac:dyDescent="0.2">
      <c r="A353" s="272"/>
      <c r="B353" s="270"/>
      <c r="C353" s="407" t="s">
        <v>203</v>
      </c>
      <c r="D353" s="407"/>
      <c r="E353" s="407"/>
      <c r="F353" s="407"/>
      <c r="G353" s="273" t="str">
        <f>$J$1</f>
        <v>May</v>
      </c>
      <c r="H353" s="402">
        <f>$K$1</f>
        <v>2024</v>
      </c>
      <c r="I353" s="402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4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08" t="s">
        <v>41</v>
      </c>
      <c r="G356" s="410"/>
      <c r="H356" s="270"/>
      <c r="I356" s="408" t="s">
        <v>42</v>
      </c>
      <c r="J356" s="409"/>
      <c r="K356" s="410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4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5">IF(U356="","",U356+V356)</f>
        <v>0</v>
      </c>
      <c r="X356" s="38"/>
      <c r="Y356" s="63">
        <f t="shared" ref="Y356:Y359" si="86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4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5"/>
        <v>0</v>
      </c>
      <c r="X357" s="38"/>
      <c r="Y357" s="63">
        <f t="shared" si="86"/>
        <v>0</v>
      </c>
      <c r="Z357" s="40"/>
    </row>
    <row r="358" spans="1:26" s="25" customFormat="1" ht="18" customHeight="1" x14ac:dyDescent="0.2">
      <c r="A358" s="272"/>
      <c r="B358" s="395" t="s">
        <v>40</v>
      </c>
      <c r="C358" s="396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4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5"/>
        <v>20000</v>
      </c>
      <c r="X358" s="38">
        <v>2000</v>
      </c>
      <c r="Y358" s="63">
        <f t="shared" si="86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285"/>
      <c r="I359" s="289">
        <v>27</v>
      </c>
      <c r="J359" s="290" t="s">
        <v>60</v>
      </c>
      <c r="K359" s="294">
        <f>K354/$K$2/8*I359</f>
        <v>2939.516129032258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/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285"/>
      <c r="I360" s="397" t="s">
        <v>67</v>
      </c>
      <c r="J360" s="398"/>
      <c r="K360" s="294">
        <f>K358+K359</f>
        <v>29939.516129032258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7" t="s">
        <v>68</v>
      </c>
      <c r="J361" s="398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270"/>
      <c r="I362" s="403" t="s">
        <v>61</v>
      </c>
      <c r="J362" s="403"/>
      <c r="K362" s="229">
        <f>K360-K361</f>
        <v>27939.516129032258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1"/>
      <c r="J363" s="391"/>
      <c r="K363" s="352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1"/>
      <c r="J364" s="391"/>
      <c r="K364" s="352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11" t="s">
        <v>38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3"/>
      <c r="M367" s="24"/>
      <c r="N367" s="28"/>
      <c r="O367" s="414" t="s">
        <v>40</v>
      </c>
      <c r="P367" s="415"/>
      <c r="Q367" s="415"/>
      <c r="R367" s="416"/>
      <c r="S367" s="29"/>
      <c r="T367" s="414" t="s">
        <v>41</v>
      </c>
      <c r="U367" s="415"/>
      <c r="V367" s="415"/>
      <c r="W367" s="415"/>
      <c r="X367" s="415"/>
      <c r="Y367" s="416"/>
      <c r="Z367" s="30"/>
    </row>
    <row r="368" spans="1:26" s="25" customFormat="1" ht="18" customHeight="1" x14ac:dyDescent="0.2">
      <c r="A368" s="272"/>
      <c r="B368" s="270"/>
      <c r="C368" s="407" t="s">
        <v>203</v>
      </c>
      <c r="D368" s="407"/>
      <c r="E368" s="407"/>
      <c r="F368" s="407"/>
      <c r="G368" s="273" t="str">
        <f>$J$1</f>
        <v>May</v>
      </c>
      <c r="H368" s="402">
        <f>$K$1</f>
        <v>2024</v>
      </c>
      <c r="I368" s="402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/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239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08" t="s">
        <v>41</v>
      </c>
      <c r="G371" s="410"/>
      <c r="H371" s="270"/>
      <c r="I371" s="408" t="s">
        <v>42</v>
      </c>
      <c r="J371" s="409"/>
      <c r="K371" s="410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91">IF(U371="","",U371+V371)</f>
        <v>0</v>
      </c>
      <c r="X371" s="38"/>
      <c r="Y371" s="63">
        <f t="shared" ref="Y371:Y374" si="92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91"/>
        <v>0</v>
      </c>
      <c r="X372" s="38"/>
      <c r="Y372" s="63">
        <f t="shared" si="92"/>
        <v>0</v>
      </c>
      <c r="Z372" s="40"/>
    </row>
    <row r="373" spans="1:27" s="25" customFormat="1" ht="18" customHeight="1" x14ac:dyDescent="0.2">
      <c r="A373" s="272"/>
      <c r="B373" s="395" t="s">
        <v>40</v>
      </c>
      <c r="C373" s="396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31</v>
      </c>
      <c r="J373" s="290" t="s">
        <v>59</v>
      </c>
      <c r="K373" s="291">
        <f>K369/$K$2*I373</f>
        <v>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91"/>
        <v>0</v>
      </c>
      <c r="X373" s="38"/>
      <c r="Y373" s="63">
        <f t="shared" si="92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/>
      <c r="J374" s="290" t="s">
        <v>60</v>
      </c>
      <c r="K374" s="294">
        <f>K369/$K$2/8*I374</f>
        <v>0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/>
      <c r="W374" s="63">
        <f t="shared" si="91"/>
        <v>0</v>
      </c>
      <c r="X374" s="38"/>
      <c r="Y374" s="63">
        <f t="shared" si="92"/>
        <v>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7" t="s">
        <v>67</v>
      </c>
      <c r="J375" s="398"/>
      <c r="K375" s="294">
        <f>K373+K374</f>
        <v>0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>
        <f>Y374</f>
        <v>0</v>
      </c>
      <c r="V375" s="38"/>
      <c r="W375" s="63">
        <f t="shared" ref="W375:W380" si="93">IF(U375="","",U375+V375)</f>
        <v>0</v>
      </c>
      <c r="X375" s="38"/>
      <c r="Y375" s="63">
        <f t="shared" ref="Y375:Y380" si="94">IF(W375="","",W375-X375)</f>
        <v>0</v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7" t="s">
        <v>68</v>
      </c>
      <c r="J376" s="398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403" t="s">
        <v>61</v>
      </c>
      <c r="J377" s="403"/>
      <c r="K377" s="229"/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1"/>
      <c r="J378" s="391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1"/>
      <c r="J379" s="391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11" t="s">
        <v>38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3"/>
      <c r="M382" s="24"/>
      <c r="N382" s="28"/>
      <c r="O382" s="414" t="s">
        <v>40</v>
      </c>
      <c r="P382" s="415"/>
      <c r="Q382" s="415"/>
      <c r="R382" s="416"/>
      <c r="S382" s="29"/>
      <c r="T382" s="414" t="s">
        <v>41</v>
      </c>
      <c r="U382" s="415"/>
      <c r="V382" s="415"/>
      <c r="W382" s="415"/>
      <c r="X382" s="415"/>
      <c r="Y382" s="416"/>
      <c r="Z382" s="30"/>
      <c r="AA382" s="24"/>
    </row>
    <row r="383" spans="1:27" s="25" customFormat="1" ht="18" customHeight="1" x14ac:dyDescent="0.2">
      <c r="A383" s="272"/>
      <c r="B383" s="270"/>
      <c r="C383" s="407" t="s">
        <v>203</v>
      </c>
      <c r="D383" s="407"/>
      <c r="E383" s="407"/>
      <c r="F383" s="407"/>
      <c r="G383" s="273" t="str">
        <f>$J$1</f>
        <v>May</v>
      </c>
      <c r="H383" s="402">
        <f>$K$1</f>
        <v>2024</v>
      </c>
      <c r="I383" s="402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5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08" t="s">
        <v>41</v>
      </c>
      <c r="G386" s="410"/>
      <c r="H386" s="270"/>
      <c r="I386" s="408" t="s">
        <v>42</v>
      </c>
      <c r="J386" s="409"/>
      <c r="K386" s="410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5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6">IF(U386="","",U386+V386)</f>
        <v>16000</v>
      </c>
      <c r="X386" s="38">
        <v>2000</v>
      </c>
      <c r="Y386" s="63">
        <f t="shared" ref="Y386:Y395" si="97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5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6"/>
        <v>14000</v>
      </c>
      <c r="X387" s="38">
        <v>2000</v>
      </c>
      <c r="Y387" s="63">
        <f t="shared" si="97"/>
        <v>12000</v>
      </c>
      <c r="Z387" s="40"/>
    </row>
    <row r="388" spans="1:27" s="25" customFormat="1" ht="18" customHeight="1" x14ac:dyDescent="0.2">
      <c r="A388" s="272"/>
      <c r="B388" s="395" t="s">
        <v>40</v>
      </c>
      <c r="C388" s="396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12000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5"/>
        <v>9</v>
      </c>
      <c r="S388" s="27"/>
      <c r="T388" s="36" t="s">
        <v>46</v>
      </c>
      <c r="U388" s="63">
        <f>Y387</f>
        <v>12000</v>
      </c>
      <c r="V388" s="38"/>
      <c r="W388" s="63">
        <f t="shared" si="96"/>
        <v>12000</v>
      </c>
      <c r="X388" s="38">
        <v>2000</v>
      </c>
      <c r="Y388" s="63">
        <f t="shared" si="97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2721.7741935483873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12000</v>
      </c>
      <c r="H390" s="285"/>
      <c r="I390" s="397" t="s">
        <v>67</v>
      </c>
      <c r="J390" s="398"/>
      <c r="K390" s="294">
        <f>K388+K389</f>
        <v>27721.774193548386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7" t="s">
        <v>68</v>
      </c>
      <c r="J391" s="398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9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10000</v>
      </c>
      <c r="H392" s="270"/>
      <c r="I392" s="403" t="s">
        <v>61</v>
      </c>
      <c r="J392" s="403"/>
      <c r="K392" s="229">
        <f>K390-K391</f>
        <v>25721.774193548386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1"/>
      <c r="J393" s="391"/>
      <c r="K393" s="352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1"/>
      <c r="J394" s="391"/>
      <c r="K394" s="352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2" t="s">
        <v>38</v>
      </c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4"/>
      <c r="M397" s="24"/>
      <c r="N397" s="28"/>
      <c r="O397" s="414" t="s">
        <v>40</v>
      </c>
      <c r="P397" s="415"/>
      <c r="Q397" s="415"/>
      <c r="R397" s="416"/>
      <c r="S397" s="29"/>
      <c r="T397" s="414" t="s">
        <v>41</v>
      </c>
      <c r="U397" s="415"/>
      <c r="V397" s="415"/>
      <c r="W397" s="415"/>
      <c r="X397" s="415"/>
      <c r="Y397" s="416"/>
      <c r="Z397" s="27"/>
    </row>
    <row r="398" spans="1:27" s="25" customFormat="1" ht="18" customHeight="1" x14ac:dyDescent="0.2">
      <c r="A398" s="272"/>
      <c r="B398" s="270"/>
      <c r="C398" s="407" t="s">
        <v>203</v>
      </c>
      <c r="D398" s="407"/>
      <c r="E398" s="407"/>
      <c r="F398" s="407"/>
      <c r="G398" s="273" t="str">
        <f>$J$1</f>
        <v>May</v>
      </c>
      <c r="H398" s="402">
        <f>$K$1</f>
        <v>2024</v>
      </c>
      <c r="I398" s="402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222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3" t="s">
        <v>41</v>
      </c>
      <c r="G401" s="403"/>
      <c r="H401" s="270"/>
      <c r="I401" s="403" t="s">
        <v>42</v>
      </c>
      <c r="J401" s="403"/>
      <c r="K401" s="403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0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5" t="s">
        <v>40</v>
      </c>
      <c r="C403" s="396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100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3629.0322580645161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7" t="s">
        <v>67</v>
      </c>
      <c r="J405" s="398"/>
      <c r="K405" s="294">
        <f>K403+K404</f>
        <v>28629.032258064515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7" t="s">
        <v>68</v>
      </c>
      <c r="J406" s="398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403" t="s">
        <v>61</v>
      </c>
      <c r="J407" s="403"/>
      <c r="K407" s="229">
        <f>K405-K406</f>
        <v>28629.032258064515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1"/>
      <c r="J408" s="391"/>
      <c r="K408" s="352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1"/>
      <c r="J409" s="391"/>
      <c r="K409" s="352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11" t="s">
        <v>38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3"/>
      <c r="M413" s="24"/>
      <c r="N413" s="28"/>
      <c r="O413" s="414" t="s">
        <v>40</v>
      </c>
      <c r="P413" s="415"/>
      <c r="Q413" s="415"/>
      <c r="R413" s="416"/>
      <c r="S413" s="29"/>
      <c r="T413" s="414" t="s">
        <v>41</v>
      </c>
      <c r="U413" s="415"/>
      <c r="V413" s="415"/>
      <c r="W413" s="415"/>
      <c r="X413" s="415"/>
      <c r="Y413" s="416"/>
      <c r="Z413" s="30"/>
      <c r="AA413" s="24"/>
    </row>
    <row r="414" spans="1:27" s="25" customFormat="1" ht="18" customHeight="1" x14ac:dyDescent="0.2">
      <c r="A414" s="272"/>
      <c r="B414" s="270"/>
      <c r="C414" s="407" t="s">
        <v>203</v>
      </c>
      <c r="D414" s="407"/>
      <c r="E414" s="407"/>
      <c r="F414" s="407"/>
      <c r="G414" s="273" t="str">
        <f>$J$1</f>
        <v>May</v>
      </c>
      <c r="H414" s="402">
        <f>$K$1</f>
        <v>2024</v>
      </c>
      <c r="I414" s="402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1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08" t="s">
        <v>41</v>
      </c>
      <c r="G417" s="410"/>
      <c r="H417" s="270"/>
      <c r="I417" s="408" t="s">
        <v>42</v>
      </c>
      <c r="J417" s="409"/>
      <c r="K417" s="410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1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2">IF(U417="","",U417+V417)</f>
        <v>20000</v>
      </c>
      <c r="X417" s="38">
        <v>2000</v>
      </c>
      <c r="Y417" s="63">
        <f t="shared" ref="Y417:Y426" si="103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1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2"/>
        <v>20000</v>
      </c>
      <c r="X418" s="38">
        <v>2000</v>
      </c>
      <c r="Y418" s="63">
        <f t="shared" si="103"/>
        <v>18000</v>
      </c>
      <c r="Z418" s="40"/>
    </row>
    <row r="419" spans="1:26" s="25" customFormat="1" ht="18" customHeight="1" x14ac:dyDescent="0.2">
      <c r="A419" s="272"/>
      <c r="B419" s="395" t="s">
        <v>40</v>
      </c>
      <c r="C419" s="396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101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2"/>
        <v>20000</v>
      </c>
      <c r="X419" s="38">
        <v>2000</v>
      </c>
      <c r="Y419" s="63">
        <f t="shared" si="103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59</v>
      </c>
      <c r="J420" s="290" t="s">
        <v>60</v>
      </c>
      <c r="K420" s="294">
        <f>K415/$K$2/8*I420</f>
        <v>6423.3870967741941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/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7" t="s">
        <v>67</v>
      </c>
      <c r="J421" s="398"/>
      <c r="K421" s="294">
        <f>K419+K420</f>
        <v>33423.387096774197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ref="U421:U425" si="104">Y420</f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7" t="s">
        <v>68</v>
      </c>
      <c r="J422" s="398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403" t="s">
        <v>61</v>
      </c>
      <c r="J423" s="403"/>
      <c r="K423" s="229">
        <f>K421-K422</f>
        <v>31423.387096774197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1"/>
      <c r="J424" s="391"/>
      <c r="K424" s="352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1"/>
      <c r="J425" s="391"/>
      <c r="K425" s="352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11" t="s">
        <v>38</v>
      </c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3"/>
      <c r="M428" s="24"/>
      <c r="N428" s="28"/>
      <c r="O428" s="414" t="s">
        <v>40</v>
      </c>
      <c r="P428" s="415"/>
      <c r="Q428" s="415"/>
      <c r="R428" s="416"/>
      <c r="S428" s="29"/>
      <c r="T428" s="414" t="s">
        <v>41</v>
      </c>
      <c r="U428" s="415"/>
      <c r="V428" s="415"/>
      <c r="W428" s="415"/>
      <c r="X428" s="415"/>
      <c r="Y428" s="416"/>
      <c r="Z428" s="30"/>
    </row>
    <row r="429" spans="1:26" s="25" customFormat="1" ht="18" customHeight="1" x14ac:dyDescent="0.2">
      <c r="A429" s="272"/>
      <c r="B429" s="270"/>
      <c r="C429" s="407" t="s">
        <v>203</v>
      </c>
      <c r="D429" s="407"/>
      <c r="E429" s="407"/>
      <c r="F429" s="407"/>
      <c r="G429" s="273" t="str">
        <f>$J$1</f>
        <v>May</v>
      </c>
      <c r="H429" s="402">
        <f>$K$1</f>
        <v>2024</v>
      </c>
      <c r="I429" s="402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08" t="s">
        <v>41</v>
      </c>
      <c r="G432" s="410"/>
      <c r="H432" s="270"/>
      <c r="I432" s="408" t="s">
        <v>42</v>
      </c>
      <c r="J432" s="409"/>
      <c r="K432" s="410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5">IF(U432="","",U432+V432)</f>
        <v>34500</v>
      </c>
      <c r="X432" s="38">
        <v>3000</v>
      </c>
      <c r="Y432" s="63">
        <f t="shared" ref="Y432:Y441" si="106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7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5"/>
        <v>31500</v>
      </c>
      <c r="X433" s="38">
        <v>5000</v>
      </c>
      <c r="Y433" s="63">
        <f t="shared" si="106"/>
        <v>26500</v>
      </c>
      <c r="Z433" s="40"/>
    </row>
    <row r="434" spans="1:29" s="25" customFormat="1" ht="18" customHeight="1" x14ac:dyDescent="0.2">
      <c r="A434" s="272"/>
      <c r="B434" s="395" t="s">
        <v>40</v>
      </c>
      <c r="C434" s="396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26500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7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5"/>
        <v>46500</v>
      </c>
      <c r="X434" s="38">
        <v>5000</v>
      </c>
      <c r="Y434" s="63">
        <f t="shared" si="106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20000</v>
      </c>
      <c r="H435" s="285"/>
      <c r="I435" s="289">
        <v>52</v>
      </c>
      <c r="J435" s="290" t="s">
        <v>60</v>
      </c>
      <c r="K435" s="294">
        <f>K430/$K$2/8*I435</f>
        <v>6290.322580645161</v>
      </c>
      <c r="L435" s="295"/>
      <c r="N435" s="35"/>
      <c r="O435" s="36" t="s">
        <v>47</v>
      </c>
      <c r="P435" s="36"/>
      <c r="Q435" s="36"/>
      <c r="R435" s="36">
        <f t="shared" si="107"/>
        <v>15</v>
      </c>
      <c r="S435" s="27"/>
      <c r="T435" s="36" t="s">
        <v>47</v>
      </c>
      <c r="U435" s="63"/>
      <c r="V435" s="38"/>
      <c r="W435" s="63" t="str">
        <f t="shared" si="105"/>
        <v/>
      </c>
      <c r="X435" s="38"/>
      <c r="Y435" s="63" t="str">
        <f t="shared" si="106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26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97" t="s">
        <v>67</v>
      </c>
      <c r="J436" s="398"/>
      <c r="K436" s="294">
        <f>K434+K435</f>
        <v>36290.322580645159</v>
      </c>
      <c r="L436" s="295"/>
      <c r="N436" s="35"/>
      <c r="O436" s="36" t="s">
        <v>48</v>
      </c>
      <c r="P436" s="36"/>
      <c r="Q436" s="36"/>
      <c r="R436" s="36">
        <f t="shared" si="107"/>
        <v>15</v>
      </c>
      <c r="S436" s="27"/>
      <c r="T436" s="36" t="s">
        <v>48</v>
      </c>
      <c r="U436" s="63" t="str">
        <f t="shared" ref="U436:U440" si="108">Y435</f>
        <v/>
      </c>
      <c r="V436" s="38"/>
      <c r="W436" s="63" t="str">
        <f t="shared" si="105"/>
        <v/>
      </c>
      <c r="X436" s="38"/>
      <c r="Y436" s="63" t="str">
        <f t="shared" si="106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5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7" t="s">
        <v>68</v>
      </c>
      <c r="J437" s="398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 t="shared" si="107"/>
        <v>15</v>
      </c>
      <c r="S437" s="27"/>
      <c r="T437" s="36" t="s">
        <v>49</v>
      </c>
      <c r="U437" s="63" t="str">
        <f t="shared" si="108"/>
        <v/>
      </c>
      <c r="V437" s="38"/>
      <c r="W437" s="63" t="str">
        <f t="shared" si="105"/>
        <v/>
      </c>
      <c r="X437" s="38"/>
      <c r="Y437" s="63" t="str">
        <f t="shared" si="106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41500</v>
      </c>
      <c r="H438" s="270"/>
      <c r="I438" s="403" t="s">
        <v>61</v>
      </c>
      <c r="J438" s="403"/>
      <c r="K438" s="229">
        <f>K436-K437</f>
        <v>31290.322580645159</v>
      </c>
      <c r="L438" s="297"/>
      <c r="N438" s="35"/>
      <c r="O438" s="36" t="s">
        <v>54</v>
      </c>
      <c r="P438" s="36"/>
      <c r="Q438" s="36"/>
      <c r="R438" s="36">
        <f t="shared" si="107"/>
        <v>15</v>
      </c>
      <c r="S438" s="27"/>
      <c r="T438" s="36" t="s">
        <v>54</v>
      </c>
      <c r="U438" s="63" t="str">
        <f t="shared" si="108"/>
        <v/>
      </c>
      <c r="V438" s="38"/>
      <c r="W438" s="63" t="str">
        <f t="shared" si="105"/>
        <v/>
      </c>
      <c r="X438" s="38"/>
      <c r="Y438" s="63" t="str">
        <f t="shared" si="106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1"/>
      <c r="J439" s="391"/>
      <c r="K439" s="352"/>
      <c r="L439" s="284"/>
      <c r="N439" s="35"/>
      <c r="O439" s="36" t="s">
        <v>50</v>
      </c>
      <c r="P439" s="36"/>
      <c r="Q439" s="36"/>
      <c r="R439" s="36">
        <f t="shared" si="107"/>
        <v>15</v>
      </c>
      <c r="S439" s="27"/>
      <c r="T439" s="36" t="s">
        <v>50</v>
      </c>
      <c r="U439" s="63" t="str">
        <f t="shared" si="108"/>
        <v/>
      </c>
      <c r="V439" s="38"/>
      <c r="W439" s="63" t="str">
        <f t="shared" si="105"/>
        <v/>
      </c>
      <c r="X439" s="38"/>
      <c r="Y439" s="63" t="str">
        <f t="shared" si="106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1"/>
      <c r="J440" s="391"/>
      <c r="K440" s="352"/>
      <c r="L440" s="284"/>
      <c r="N440" s="35"/>
      <c r="O440" s="36" t="s">
        <v>55</v>
      </c>
      <c r="P440" s="36"/>
      <c r="Q440" s="36"/>
      <c r="R440" s="36">
        <f t="shared" si="107"/>
        <v>15</v>
      </c>
      <c r="S440" s="27"/>
      <c r="T440" s="36" t="s">
        <v>55</v>
      </c>
      <c r="U440" s="63" t="str">
        <f t="shared" si="108"/>
        <v/>
      </c>
      <c r="V440" s="38"/>
      <c r="W440" s="63" t="str">
        <f t="shared" si="105"/>
        <v/>
      </c>
      <c r="X440" s="38"/>
      <c r="Y440" s="63" t="str">
        <f t="shared" si="106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7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5"/>
        <v/>
      </c>
      <c r="X441" s="38"/>
      <c r="Y441" s="63" t="str">
        <f t="shared" si="106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11" t="s">
        <v>38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3"/>
      <c r="M443" s="24"/>
      <c r="N443" s="28"/>
      <c r="O443" s="414" t="s">
        <v>40</v>
      </c>
      <c r="P443" s="415"/>
      <c r="Q443" s="415"/>
      <c r="R443" s="416"/>
      <c r="S443" s="29"/>
      <c r="T443" s="414" t="s">
        <v>41</v>
      </c>
      <c r="U443" s="415"/>
      <c r="V443" s="415"/>
      <c r="W443" s="415"/>
      <c r="X443" s="415"/>
      <c r="Y443" s="416"/>
      <c r="Z443" s="30"/>
      <c r="AA443" s="24"/>
    </row>
    <row r="444" spans="1:29" s="25" customFormat="1" ht="18" customHeight="1" x14ac:dyDescent="0.2">
      <c r="A444" s="272"/>
      <c r="B444" s="270"/>
      <c r="C444" s="407" t="s">
        <v>203</v>
      </c>
      <c r="D444" s="407"/>
      <c r="E444" s="407"/>
      <c r="F444" s="407"/>
      <c r="G444" s="273" t="str">
        <f>$J$1</f>
        <v>May</v>
      </c>
      <c r="H444" s="402">
        <f>$K$1</f>
        <v>2024</v>
      </c>
      <c r="I444" s="402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08" t="s">
        <v>41</v>
      </c>
      <c r="G447" s="410"/>
      <c r="H447" s="270"/>
      <c r="I447" s="408" t="s">
        <v>42</v>
      </c>
      <c r="J447" s="409"/>
      <c r="K447" s="410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395" t="s">
        <v>40</v>
      </c>
      <c r="C449" s="396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9"/>
        <v>0</v>
      </c>
      <c r="X449" s="38"/>
      <c r="Y449" s="63">
        <f t="shared" si="110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7479.8387096774195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7" t="s">
        <v>67</v>
      </c>
      <c r="J451" s="398"/>
      <c r="K451" s="294">
        <f>K449+K450</f>
        <v>33979.838709677417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7" t="s">
        <v>68</v>
      </c>
      <c r="J452" s="398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403" t="s">
        <v>61</v>
      </c>
      <c r="J453" s="403"/>
      <c r="K453" s="229">
        <f>K451-K452</f>
        <v>33979.838709677417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1"/>
      <c r="J454" s="391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1"/>
      <c r="J455" s="391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11" t="s">
        <v>38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3"/>
      <c r="M458" s="24"/>
      <c r="N458" s="28"/>
      <c r="O458" s="414" t="s">
        <v>40</v>
      </c>
      <c r="P458" s="415"/>
      <c r="Q458" s="415"/>
      <c r="R458" s="416"/>
      <c r="S458" s="29"/>
      <c r="T458" s="414" t="s">
        <v>41</v>
      </c>
      <c r="U458" s="415"/>
      <c r="V458" s="415"/>
      <c r="W458" s="415"/>
      <c r="X458" s="415"/>
      <c r="Y458" s="416"/>
      <c r="Z458" s="30"/>
    </row>
    <row r="459" spans="1:26" s="25" customFormat="1" ht="18" customHeight="1" x14ac:dyDescent="0.2">
      <c r="A459" s="272"/>
      <c r="B459" s="270"/>
      <c r="C459" s="407" t="s">
        <v>203</v>
      </c>
      <c r="D459" s="407"/>
      <c r="E459" s="407"/>
      <c r="F459" s="407"/>
      <c r="G459" s="273" t="str">
        <f>$J$1</f>
        <v>May</v>
      </c>
      <c r="H459" s="402">
        <f>$K$1</f>
        <v>2024</v>
      </c>
      <c r="I459" s="402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08" t="s">
        <v>41</v>
      </c>
      <c r="G462" s="410"/>
      <c r="H462" s="270"/>
      <c r="I462" s="408" t="s">
        <v>42</v>
      </c>
      <c r="J462" s="409"/>
      <c r="K462" s="410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395" t="s">
        <v>40</v>
      </c>
      <c r="C464" s="396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2"/>
        <v>0</v>
      </c>
      <c r="X464" s="38"/>
      <c r="Y464" s="63">
        <f t="shared" si="113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7052.4193548387102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7" t="s">
        <v>67</v>
      </c>
      <c r="J466" s="398"/>
      <c r="K466" s="294">
        <f>K464+K465</f>
        <v>33552.419354838712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7" t="s">
        <v>68</v>
      </c>
      <c r="J467" s="398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403" t="s">
        <v>61</v>
      </c>
      <c r="J468" s="403"/>
      <c r="K468" s="229">
        <f>K466-K467</f>
        <v>33552.419354838712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1"/>
      <c r="J469" s="391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1"/>
      <c r="J470" s="391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11" t="s">
        <v>38</v>
      </c>
      <c r="B473" s="412"/>
      <c r="C473" s="412"/>
      <c r="D473" s="412"/>
      <c r="E473" s="412"/>
      <c r="F473" s="412"/>
      <c r="G473" s="412"/>
      <c r="H473" s="412"/>
      <c r="I473" s="412"/>
      <c r="J473" s="412"/>
      <c r="K473" s="412"/>
      <c r="L473" s="413"/>
      <c r="M473" s="24"/>
      <c r="N473" s="28"/>
      <c r="O473" s="414" t="s">
        <v>40</v>
      </c>
      <c r="P473" s="415"/>
      <c r="Q473" s="415"/>
      <c r="R473" s="416"/>
      <c r="S473" s="29"/>
      <c r="T473" s="414" t="s">
        <v>41</v>
      </c>
      <c r="U473" s="415"/>
      <c r="V473" s="415"/>
      <c r="W473" s="415"/>
      <c r="X473" s="415"/>
      <c r="Y473" s="416"/>
      <c r="Z473" s="30"/>
      <c r="AA473" s="24"/>
    </row>
    <row r="474" spans="1:27" s="25" customFormat="1" ht="18" customHeight="1" x14ac:dyDescent="0.2">
      <c r="A474" s="272"/>
      <c r="B474" s="270"/>
      <c r="C474" s="407" t="s">
        <v>203</v>
      </c>
      <c r="D474" s="407"/>
      <c r="E474" s="407"/>
      <c r="F474" s="407"/>
      <c r="G474" s="273" t="str">
        <f>$J$1</f>
        <v>May</v>
      </c>
      <c r="H474" s="402">
        <f>$K$1</f>
        <v>2024</v>
      </c>
      <c r="I474" s="402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08" t="s">
        <v>41</v>
      </c>
      <c r="G477" s="410"/>
      <c r="H477" s="270"/>
      <c r="I477" s="408" t="s">
        <v>42</v>
      </c>
      <c r="J477" s="409"/>
      <c r="K477" s="410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395" t="s">
        <v>40</v>
      </c>
      <c r="C479" s="396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20000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4"/>
        <v>0</v>
      </c>
      <c r="S479" s="27"/>
      <c r="T479" s="36" t="s">
        <v>46</v>
      </c>
      <c r="U479" s="63">
        <f>Y478</f>
        <v>20000</v>
      </c>
      <c r="V479" s="38"/>
      <c r="W479" s="63">
        <f t="shared" si="117"/>
        <v>20000</v>
      </c>
      <c r="X479" s="38">
        <v>5000</v>
      </c>
      <c r="Y479" s="63">
        <f t="shared" si="118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2322.5806451612902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20000</v>
      </c>
      <c r="H481" s="285"/>
      <c r="I481" s="397" t="s">
        <v>67</v>
      </c>
      <c r="J481" s="398"/>
      <c r="K481" s="294">
        <f>K479+K480</f>
        <v>34322.580645161288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7" t="s">
        <v>68</v>
      </c>
      <c r="J482" s="398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15000</v>
      </c>
      <c r="H483" s="270"/>
      <c r="I483" s="403" t="s">
        <v>61</v>
      </c>
      <c r="J483" s="403"/>
      <c r="K483" s="229">
        <f>K481-K482</f>
        <v>29322.580645161288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1"/>
      <c r="J484" s="391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1"/>
      <c r="J485" s="391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11" t="s">
        <v>38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3"/>
      <c r="M488" s="24"/>
      <c r="N488" s="28"/>
      <c r="O488" s="414" t="s">
        <v>40</v>
      </c>
      <c r="P488" s="415"/>
      <c r="Q488" s="415"/>
      <c r="R488" s="416"/>
      <c r="S488" s="29"/>
      <c r="T488" s="414" t="s">
        <v>41</v>
      </c>
      <c r="U488" s="415"/>
      <c r="V488" s="415"/>
      <c r="W488" s="415"/>
      <c r="X488" s="415"/>
      <c r="Y488" s="416"/>
      <c r="Z488" s="30"/>
    </row>
    <row r="489" spans="1:26" s="25" customFormat="1" ht="18" customHeight="1" x14ac:dyDescent="0.2">
      <c r="A489" s="272"/>
      <c r="B489" s="270"/>
      <c r="C489" s="407" t="s">
        <v>203</v>
      </c>
      <c r="D489" s="407"/>
      <c r="E489" s="407"/>
      <c r="F489" s="407"/>
      <c r="G489" s="273" t="str">
        <f>$J$1</f>
        <v>May</v>
      </c>
      <c r="H489" s="402">
        <f>$K$1</f>
        <v>2024</v>
      </c>
      <c r="I489" s="402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08" t="s">
        <v>41</v>
      </c>
      <c r="G492" s="410"/>
      <c r="H492" s="270"/>
      <c r="I492" s="408" t="s">
        <v>42</v>
      </c>
      <c r="J492" s="409"/>
      <c r="K492" s="410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395" t="s">
        <v>40</v>
      </c>
      <c r="C494" s="396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9"/>
        <v>0</v>
      </c>
      <c r="X494" s="38"/>
      <c r="Y494" s="63">
        <f t="shared" si="120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6350.8064516129034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7" t="s">
        <v>67</v>
      </c>
      <c r="J496" s="398"/>
      <c r="K496" s="294">
        <f>K494+K495</f>
        <v>37850.806451612902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7" t="s">
        <v>68</v>
      </c>
      <c r="J497" s="398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403" t="s">
        <v>61</v>
      </c>
      <c r="J498" s="403"/>
      <c r="K498" s="229">
        <f>K496-K497</f>
        <v>37850.806451612902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1"/>
      <c r="J499" s="391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1"/>
      <c r="J500" s="391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11" t="s">
        <v>38</v>
      </c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3"/>
      <c r="M503" s="24"/>
      <c r="N503" s="28"/>
      <c r="O503" s="414" t="s">
        <v>40</v>
      </c>
      <c r="P503" s="415"/>
      <c r="Q503" s="415"/>
      <c r="R503" s="416"/>
      <c r="S503" s="29"/>
      <c r="T503" s="414" t="s">
        <v>41</v>
      </c>
      <c r="U503" s="415"/>
      <c r="V503" s="415"/>
      <c r="W503" s="415"/>
      <c r="X503" s="415"/>
      <c r="Y503" s="416"/>
      <c r="Z503" s="30"/>
      <c r="AA503" s="24"/>
    </row>
    <row r="504" spans="1:27" s="25" customFormat="1" ht="18" customHeight="1" x14ac:dyDescent="0.2">
      <c r="A504" s="272"/>
      <c r="B504" s="270"/>
      <c r="C504" s="407" t="s">
        <v>203</v>
      </c>
      <c r="D504" s="407"/>
      <c r="E504" s="407"/>
      <c r="F504" s="407"/>
      <c r="G504" s="273" t="str">
        <f>$J$1</f>
        <v>May</v>
      </c>
      <c r="H504" s="402">
        <f>$K$1</f>
        <v>2024</v>
      </c>
      <c r="I504" s="402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08" t="s">
        <v>41</v>
      </c>
      <c r="G507" s="410"/>
      <c r="H507" s="270"/>
      <c r="I507" s="408" t="s">
        <v>42</v>
      </c>
      <c r="J507" s="409"/>
      <c r="K507" s="410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395" t="s">
        <v>40</v>
      </c>
      <c r="C509" s="396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21"/>
        <v>40000</v>
      </c>
      <c r="X509" s="38">
        <v>5000</v>
      </c>
      <c r="Y509" s="63">
        <f t="shared" si="122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6411.2903225806449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40000</v>
      </c>
      <c r="H511" s="285"/>
      <c r="I511" s="397" t="s">
        <v>67</v>
      </c>
      <c r="J511" s="398"/>
      <c r="K511" s="294">
        <f>K509+K510</f>
        <v>36411.290322580644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7" t="s">
        <v>68</v>
      </c>
      <c r="J512" s="398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35000</v>
      </c>
      <c r="H513" s="270"/>
      <c r="I513" s="403" t="s">
        <v>61</v>
      </c>
      <c r="J513" s="403"/>
      <c r="K513" s="229">
        <f>K511-K512</f>
        <v>31411.290322580644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1"/>
      <c r="J514" s="391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1"/>
      <c r="J515" s="391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11" t="s">
        <v>38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3"/>
      <c r="M518" s="24"/>
      <c r="N518" s="28"/>
      <c r="O518" s="414" t="s">
        <v>40</v>
      </c>
      <c r="P518" s="415"/>
      <c r="Q518" s="415"/>
      <c r="R518" s="416"/>
      <c r="S518" s="29"/>
      <c r="T518" s="414" t="s">
        <v>41</v>
      </c>
      <c r="U518" s="415"/>
      <c r="V518" s="415"/>
      <c r="W518" s="415"/>
      <c r="X518" s="415"/>
      <c r="Y518" s="416"/>
      <c r="Z518" s="30"/>
      <c r="AA518" s="24"/>
    </row>
    <row r="519" spans="1:27" s="25" customFormat="1" ht="18" customHeight="1" x14ac:dyDescent="0.2">
      <c r="A519" s="272"/>
      <c r="B519" s="270"/>
      <c r="C519" s="407" t="s">
        <v>203</v>
      </c>
      <c r="D519" s="407"/>
      <c r="E519" s="407"/>
      <c r="F519" s="407"/>
      <c r="G519" s="273" t="str">
        <f>$J$1</f>
        <v>May</v>
      </c>
      <c r="H519" s="402">
        <f>$K$1</f>
        <v>2024</v>
      </c>
      <c r="I519" s="402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08" t="s">
        <v>41</v>
      </c>
      <c r="G522" s="410"/>
      <c r="H522" s="270"/>
      <c r="I522" s="408" t="s">
        <v>42</v>
      </c>
      <c r="J522" s="409"/>
      <c r="K522" s="410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395" t="s">
        <v>40</v>
      </c>
      <c r="C524" s="396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31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3"/>
        <v>0</v>
      </c>
      <c r="X524" s="38"/>
      <c r="Y524" s="63">
        <f t="shared" si="124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1713.7096774193549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7" t="s">
        <v>67</v>
      </c>
      <c r="J526" s="398"/>
      <c r="K526" s="294">
        <f>K524+K525</f>
        <v>44213.709677419356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7" t="s">
        <v>68</v>
      </c>
      <c r="J527" s="398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403" t="s">
        <v>61</v>
      </c>
      <c r="J528" s="403"/>
      <c r="K528" s="229">
        <f>K526-K527</f>
        <v>44213.709677419356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1"/>
      <c r="J529" s="391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1"/>
      <c r="J530" s="391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11" t="s">
        <v>38</v>
      </c>
      <c r="B533" s="412"/>
      <c r="C533" s="412"/>
      <c r="D533" s="412"/>
      <c r="E533" s="412"/>
      <c r="F533" s="412"/>
      <c r="G533" s="412"/>
      <c r="H533" s="412"/>
      <c r="I533" s="412"/>
      <c r="J533" s="412"/>
      <c r="K533" s="412"/>
      <c r="L533" s="413"/>
      <c r="M533" s="24"/>
      <c r="N533" s="28"/>
      <c r="O533" s="414" t="s">
        <v>40</v>
      </c>
      <c r="P533" s="415"/>
      <c r="Q533" s="415"/>
      <c r="R533" s="416"/>
      <c r="S533" s="29"/>
      <c r="T533" s="414" t="s">
        <v>41</v>
      </c>
      <c r="U533" s="415"/>
      <c r="V533" s="415"/>
      <c r="W533" s="415"/>
      <c r="X533" s="415"/>
      <c r="Y533" s="416"/>
      <c r="Z533" s="30"/>
    </row>
    <row r="534" spans="1:26" s="25" customFormat="1" ht="18" customHeight="1" x14ac:dyDescent="0.2">
      <c r="A534" s="272"/>
      <c r="B534" s="270"/>
      <c r="C534" s="407" t="s">
        <v>203</v>
      </c>
      <c r="D534" s="407"/>
      <c r="E534" s="407"/>
      <c r="F534" s="407"/>
      <c r="G534" s="273" t="str">
        <f>$J$1</f>
        <v>May</v>
      </c>
      <c r="H534" s="402">
        <f>$K$1</f>
        <v>2024</v>
      </c>
      <c r="I534" s="402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08" t="s">
        <v>41</v>
      </c>
      <c r="G537" s="410"/>
      <c r="H537" s="270"/>
      <c r="I537" s="408" t="s">
        <v>42</v>
      </c>
      <c r="J537" s="409"/>
      <c r="K537" s="410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395" t="s">
        <v>40</v>
      </c>
      <c r="C539" s="396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51</v>
      </c>
      <c r="J540" s="290" t="s">
        <v>60</v>
      </c>
      <c r="K540" s="294">
        <f>K535/$K$2/8*I540</f>
        <v>6066.5322580645161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7" t="s">
        <v>67</v>
      </c>
      <c r="J541" s="398"/>
      <c r="K541" s="294">
        <f>K539+K540</f>
        <v>35566.532258064515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7" t="s">
        <v>68</v>
      </c>
      <c r="J542" s="398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403" t="s">
        <v>61</v>
      </c>
      <c r="J543" s="403"/>
      <c r="K543" s="229">
        <f>K541-K542</f>
        <v>35566.532258064515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1"/>
      <c r="J544" s="391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1"/>
      <c r="J545" s="391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11" t="s">
        <v>38</v>
      </c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3"/>
      <c r="M548" s="24"/>
      <c r="N548" s="28"/>
      <c r="O548" s="414" t="s">
        <v>40</v>
      </c>
      <c r="P548" s="415"/>
      <c r="Q548" s="415"/>
      <c r="R548" s="416"/>
      <c r="S548" s="29"/>
      <c r="T548" s="414" t="s">
        <v>41</v>
      </c>
      <c r="U548" s="415"/>
      <c r="V548" s="415"/>
      <c r="W548" s="415"/>
      <c r="X548" s="415"/>
      <c r="Y548" s="416"/>
      <c r="Z548" s="30"/>
      <c r="AA548" s="24"/>
    </row>
    <row r="549" spans="1:27" s="25" customFormat="1" ht="18" customHeight="1" x14ac:dyDescent="0.2">
      <c r="A549" s="272"/>
      <c r="B549" s="270"/>
      <c r="C549" s="407" t="s">
        <v>203</v>
      </c>
      <c r="D549" s="407"/>
      <c r="E549" s="407"/>
      <c r="F549" s="407"/>
      <c r="G549" s="273" t="str">
        <f>$J$1</f>
        <v>May</v>
      </c>
      <c r="H549" s="402">
        <f>$K$1</f>
        <v>2024</v>
      </c>
      <c r="I549" s="402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08" t="s">
        <v>41</v>
      </c>
      <c r="G552" s="410"/>
      <c r="H552" s="270"/>
      <c r="I552" s="408" t="s">
        <v>42</v>
      </c>
      <c r="J552" s="409"/>
      <c r="K552" s="410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395" t="s">
        <v>40</v>
      </c>
      <c r="C554" s="396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26000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9"/>
        <v>26000</v>
      </c>
      <c r="X554" s="38">
        <v>2000</v>
      </c>
      <c r="Y554" s="63">
        <f t="shared" si="130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3225.8064516129034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/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26000</v>
      </c>
      <c r="H556" s="285"/>
      <c r="I556" s="397" t="s">
        <v>67</v>
      </c>
      <c r="J556" s="398"/>
      <c r="K556" s="294">
        <f>K554+K555</f>
        <v>28225.806451612902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ref="U556:U560" si="131">Y555</f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7" t="s">
        <v>68</v>
      </c>
      <c r="J557" s="398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24000</v>
      </c>
      <c r="H558" s="270"/>
      <c r="I558" s="403" t="s">
        <v>61</v>
      </c>
      <c r="J558" s="403"/>
      <c r="K558" s="229">
        <f>K556-K557</f>
        <v>26225.806451612902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1"/>
      <c r="J559" s="391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1"/>
      <c r="J560" s="391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11" t="s">
        <v>38</v>
      </c>
      <c r="B563" s="412"/>
      <c r="C563" s="412"/>
      <c r="D563" s="412"/>
      <c r="E563" s="412"/>
      <c r="F563" s="412"/>
      <c r="G563" s="412"/>
      <c r="H563" s="412"/>
      <c r="I563" s="412"/>
      <c r="J563" s="412"/>
      <c r="K563" s="412"/>
      <c r="L563" s="413"/>
      <c r="M563" s="24"/>
      <c r="N563" s="28"/>
      <c r="O563" s="414" t="s">
        <v>40</v>
      </c>
      <c r="P563" s="415"/>
      <c r="Q563" s="415"/>
      <c r="R563" s="416"/>
      <c r="S563" s="29"/>
      <c r="T563" s="414" t="s">
        <v>41</v>
      </c>
      <c r="U563" s="415"/>
      <c r="V563" s="415"/>
      <c r="W563" s="415"/>
      <c r="X563" s="415"/>
      <c r="Y563" s="416"/>
      <c r="Z563" s="30"/>
      <c r="AA563" s="24"/>
    </row>
    <row r="564" spans="1:27" s="25" customFormat="1" ht="18" customHeight="1" x14ac:dyDescent="0.2">
      <c r="A564" s="272"/>
      <c r="B564" s="270"/>
      <c r="C564" s="407" t="s">
        <v>203</v>
      </c>
      <c r="D564" s="407"/>
      <c r="E564" s="407"/>
      <c r="F564" s="407"/>
      <c r="G564" s="273" t="str">
        <f>$J$1</f>
        <v>May</v>
      </c>
      <c r="H564" s="402">
        <f>$K$1</f>
        <v>2024</v>
      </c>
      <c r="I564" s="402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08" t="s">
        <v>41</v>
      </c>
      <c r="G567" s="410"/>
      <c r="H567" s="270"/>
      <c r="I567" s="408" t="s">
        <v>42</v>
      </c>
      <c r="J567" s="409"/>
      <c r="K567" s="410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395" t="s">
        <v>40</v>
      </c>
      <c r="C569" s="396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50322.580645161295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4">IF(Q570="","",R569-Q570)</f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7" t="s">
        <v>67</v>
      </c>
      <c r="J571" s="398"/>
      <c r="K571" s="294">
        <f>K569+K570</f>
        <v>50322.580645161295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7" t="s">
        <v>68</v>
      </c>
      <c r="J572" s="398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403" t="s">
        <v>61</v>
      </c>
      <c r="J573" s="403"/>
      <c r="K573" s="229">
        <f>K571-K572</f>
        <v>50322.580645161295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1"/>
      <c r="J574" s="391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1"/>
      <c r="J575" s="391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11" t="s">
        <v>38</v>
      </c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3"/>
      <c r="M578" s="24"/>
      <c r="N578" s="28"/>
      <c r="O578" s="414" t="s">
        <v>40</v>
      </c>
      <c r="P578" s="415"/>
      <c r="Q578" s="415"/>
      <c r="R578" s="416"/>
      <c r="S578" s="29"/>
      <c r="T578" s="414" t="s">
        <v>41</v>
      </c>
      <c r="U578" s="415"/>
      <c r="V578" s="415"/>
      <c r="W578" s="415"/>
      <c r="X578" s="415"/>
      <c r="Y578" s="416"/>
      <c r="Z578" s="30"/>
      <c r="AA578" s="24"/>
    </row>
    <row r="579" spans="1:27" s="25" customFormat="1" ht="18" customHeight="1" x14ac:dyDescent="0.2">
      <c r="A579" s="272"/>
      <c r="B579" s="270"/>
      <c r="C579" s="407" t="s">
        <v>203</v>
      </c>
      <c r="D579" s="407"/>
      <c r="E579" s="407"/>
      <c r="F579" s="407"/>
      <c r="G579" s="273" t="str">
        <f>$J$1</f>
        <v>May</v>
      </c>
      <c r="H579" s="402">
        <f>$K$1</f>
        <v>2024</v>
      </c>
      <c r="I579" s="402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08" t="s">
        <v>41</v>
      </c>
      <c r="G582" s="410"/>
      <c r="H582" s="270"/>
      <c r="I582" s="408" t="s">
        <v>42</v>
      </c>
      <c r="J582" s="409"/>
      <c r="K582" s="410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395" t="s">
        <v>40</v>
      </c>
      <c r="C584" s="396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5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6"/>
        <v>45000</v>
      </c>
      <c r="X584" s="38">
        <v>5000</v>
      </c>
      <c r="Y584" s="63">
        <f t="shared" si="137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16612.903225806451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45000</v>
      </c>
      <c r="H586" s="285"/>
      <c r="I586" s="397" t="s">
        <v>67</v>
      </c>
      <c r="J586" s="398"/>
      <c r="K586" s="294">
        <f>K584+K585</f>
        <v>56612.903225806454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7" t="s">
        <v>68</v>
      </c>
      <c r="J587" s="398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40000</v>
      </c>
      <c r="H588" s="270"/>
      <c r="I588" s="403" t="s">
        <v>61</v>
      </c>
      <c r="J588" s="403"/>
      <c r="K588" s="229">
        <f>K586-K587</f>
        <v>51612.903225806454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1"/>
      <c r="J589" s="391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21"/>
      <c r="J590" s="421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7" t="s">
        <v>38</v>
      </c>
      <c r="B593" s="418"/>
      <c r="C593" s="418"/>
      <c r="D593" s="418"/>
      <c r="E593" s="418"/>
      <c r="F593" s="418"/>
      <c r="G593" s="418"/>
      <c r="H593" s="418"/>
      <c r="I593" s="418"/>
      <c r="J593" s="418"/>
      <c r="K593" s="418"/>
      <c r="L593" s="419"/>
      <c r="M593" s="24"/>
      <c r="N593" s="28"/>
      <c r="O593" s="414" t="s">
        <v>40</v>
      </c>
      <c r="P593" s="415"/>
      <c r="Q593" s="415"/>
      <c r="R593" s="416"/>
      <c r="S593" s="29"/>
      <c r="T593" s="414" t="s">
        <v>41</v>
      </c>
      <c r="U593" s="415"/>
      <c r="V593" s="415"/>
      <c r="W593" s="415"/>
      <c r="X593" s="415"/>
      <c r="Y593" s="416"/>
      <c r="Z593" s="30"/>
      <c r="AA593" s="24"/>
    </row>
    <row r="594" spans="1:27" s="25" customFormat="1" ht="18" customHeight="1" x14ac:dyDescent="0.2">
      <c r="A594" s="272"/>
      <c r="B594" s="270"/>
      <c r="C594" s="407" t="s">
        <v>203</v>
      </c>
      <c r="D594" s="407"/>
      <c r="E594" s="407"/>
      <c r="F594" s="407"/>
      <c r="G594" s="273" t="str">
        <f>$J$1</f>
        <v>May</v>
      </c>
      <c r="H594" s="402">
        <f>$K$1</f>
        <v>2024</v>
      </c>
      <c r="I594" s="402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213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3" t="s">
        <v>41</v>
      </c>
      <c r="G597" s="403"/>
      <c r="H597" s="270"/>
      <c r="I597" s="403" t="s">
        <v>42</v>
      </c>
      <c r="J597" s="403"/>
      <c r="K597" s="403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395" t="s">
        <v>40</v>
      </c>
      <c r="C599" s="396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7000</v>
      </c>
      <c r="H599" s="285"/>
      <c r="I599" s="289">
        <f>IF(C603&gt;0,$K$2,C601)</f>
        <v>25</v>
      </c>
      <c r="J599" s="290" t="s">
        <v>59</v>
      </c>
      <c r="K599" s="291">
        <f>K595/$K$2*I599</f>
        <v>40322.580645161295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8"/>
        <v>7000</v>
      </c>
      <c r="X599" s="38">
        <v>5000</v>
      </c>
      <c r="Y599" s="63">
        <f t="shared" si="139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30</v>
      </c>
      <c r="J600" s="290" t="s">
        <v>60</v>
      </c>
      <c r="K600" s="294">
        <f>K595/$K$2/8*I600</f>
        <v>6048.3870967741941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7000</v>
      </c>
      <c r="H601" s="285"/>
      <c r="I601" s="397" t="s">
        <v>67</v>
      </c>
      <c r="J601" s="398"/>
      <c r="K601" s="294">
        <f>K599+K600</f>
        <v>46370.967741935492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7" t="s">
        <v>68</v>
      </c>
      <c r="J602" s="398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403" t="s">
        <v>61</v>
      </c>
      <c r="J603" s="403"/>
      <c r="K603" s="229">
        <f>K601-K602</f>
        <v>41370.967741935492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1"/>
      <c r="J604" s="391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1"/>
      <c r="J605" s="391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11" t="s">
        <v>38</v>
      </c>
      <c r="B609" s="412"/>
      <c r="C609" s="412"/>
      <c r="D609" s="412"/>
      <c r="E609" s="412"/>
      <c r="F609" s="412"/>
      <c r="G609" s="412"/>
      <c r="H609" s="412"/>
      <c r="I609" s="412"/>
      <c r="J609" s="412"/>
      <c r="K609" s="412"/>
      <c r="L609" s="413"/>
      <c r="M609" s="24"/>
      <c r="N609" s="28"/>
      <c r="O609" s="414" t="s">
        <v>40</v>
      </c>
      <c r="P609" s="415"/>
      <c r="Q609" s="415"/>
      <c r="R609" s="416"/>
      <c r="S609" s="29"/>
      <c r="T609" s="414" t="s">
        <v>41</v>
      </c>
      <c r="U609" s="415"/>
      <c r="V609" s="415"/>
      <c r="W609" s="415"/>
      <c r="X609" s="415"/>
      <c r="Y609" s="416"/>
      <c r="Z609" s="30"/>
      <c r="AA609" s="24"/>
    </row>
    <row r="610" spans="1:27" s="25" customFormat="1" ht="18" customHeight="1" x14ac:dyDescent="0.2">
      <c r="A610" s="272"/>
      <c r="B610" s="270"/>
      <c r="C610" s="407" t="s">
        <v>203</v>
      </c>
      <c r="D610" s="407"/>
      <c r="E610" s="407"/>
      <c r="F610" s="407"/>
      <c r="G610" s="273" t="str">
        <f>$J$1</f>
        <v>May</v>
      </c>
      <c r="H610" s="402">
        <f>$K$1</f>
        <v>2024</v>
      </c>
      <c r="I610" s="402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224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08" t="s">
        <v>41</v>
      </c>
      <c r="G613" s="410"/>
      <c r="H613" s="270"/>
      <c r="I613" s="408" t="s">
        <v>42</v>
      </c>
      <c r="J613" s="409"/>
      <c r="K613" s="410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395" t="s">
        <v>40</v>
      </c>
      <c r="C615" s="396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29</v>
      </c>
      <c r="J615" s="290" t="s">
        <v>59</v>
      </c>
      <c r="K615" s="291">
        <f>K611/$K$2*I615</f>
        <v>29935.483870967742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37</v>
      </c>
      <c r="J616" s="290" t="s">
        <v>60</v>
      </c>
      <c r="K616" s="294">
        <f>K611/$K$2/8*I616</f>
        <v>4774.1935483870966</v>
      </c>
      <c r="L616" s="295"/>
      <c r="N616" s="35"/>
      <c r="O616" s="36" t="s">
        <v>47</v>
      </c>
      <c r="P616" s="36"/>
      <c r="Q616" s="36"/>
      <c r="R616" s="36">
        <v>0</v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7" t="s">
        <v>67</v>
      </c>
      <c r="J617" s="398"/>
      <c r="K617" s="294">
        <f>K615+K616</f>
        <v>34709.677419354841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7" t="s">
        <v>68</v>
      </c>
      <c r="J618" s="398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403" t="s">
        <v>61</v>
      </c>
      <c r="J619" s="403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1"/>
      <c r="J620" s="391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1"/>
      <c r="J621" s="391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11" t="s">
        <v>38</v>
      </c>
      <c r="B624" s="412"/>
      <c r="C624" s="412"/>
      <c r="D624" s="412"/>
      <c r="E624" s="412"/>
      <c r="F624" s="412"/>
      <c r="G624" s="412"/>
      <c r="H624" s="412"/>
      <c r="I624" s="412"/>
      <c r="J624" s="412"/>
      <c r="K624" s="412"/>
      <c r="L624" s="413"/>
      <c r="M624" s="24"/>
      <c r="N624" s="28"/>
      <c r="O624" s="414" t="s">
        <v>40</v>
      </c>
      <c r="P624" s="415"/>
      <c r="Q624" s="415"/>
      <c r="R624" s="416"/>
      <c r="S624" s="29"/>
      <c r="T624" s="414" t="s">
        <v>41</v>
      </c>
      <c r="U624" s="415"/>
      <c r="V624" s="415"/>
      <c r="W624" s="415"/>
      <c r="X624" s="415"/>
      <c r="Y624" s="416"/>
      <c r="Z624" s="30"/>
      <c r="AA624" s="24"/>
    </row>
    <row r="625" spans="1:27" s="25" customFormat="1" ht="18" customHeight="1" x14ac:dyDescent="0.2">
      <c r="A625" s="272"/>
      <c r="B625" s="270"/>
      <c r="C625" s="407" t="s">
        <v>203</v>
      </c>
      <c r="D625" s="407"/>
      <c r="E625" s="407"/>
      <c r="F625" s="407"/>
      <c r="G625" s="273" t="str">
        <f>$J$1</f>
        <v>May</v>
      </c>
      <c r="H625" s="402">
        <f>$K$1</f>
        <v>2024</v>
      </c>
      <c r="I625" s="402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08" t="s">
        <v>41</v>
      </c>
      <c r="G628" s="410"/>
      <c r="H628" s="270"/>
      <c r="I628" s="408" t="s">
        <v>42</v>
      </c>
      <c r="J628" s="409"/>
      <c r="K628" s="410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3">IF(U628="","",U628+V628)</f>
        <v>0</v>
      </c>
      <c r="X628" s="38"/>
      <c r="Y628" s="63">
        <f t="shared" ref="Y628:Y630" si="144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3"/>
        <v>0</v>
      </c>
      <c r="X629" s="38"/>
      <c r="Y629" s="63">
        <f t="shared" si="144"/>
        <v>0</v>
      </c>
      <c r="Z629" s="40"/>
    </row>
    <row r="630" spans="1:27" s="25" customFormat="1" ht="18" customHeight="1" x14ac:dyDescent="0.2">
      <c r="A630" s="272"/>
      <c r="B630" s="395" t="s">
        <v>40</v>
      </c>
      <c r="C630" s="396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23</v>
      </c>
      <c r="J630" s="290" t="s">
        <v>59</v>
      </c>
      <c r="K630" s="291">
        <f>K626/$K$2*I630</f>
        <v>25967.741935483871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3"/>
        <v>1000</v>
      </c>
      <c r="X630" s="38">
        <v>1000</v>
      </c>
      <c r="Y630" s="63">
        <f t="shared" si="144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1000</v>
      </c>
      <c r="H631" s="285"/>
      <c r="I631" s="289">
        <v>30</v>
      </c>
      <c r="J631" s="290" t="s">
        <v>60</v>
      </c>
      <c r="K631" s="294">
        <f>K626/$K$2/8*I631</f>
        <v>4233.8709677419356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5">IF(U631="","",U631+V631)</f>
        <v/>
      </c>
      <c r="X631" s="115"/>
      <c r="Y631" s="63" t="str">
        <f t="shared" ref="Y631:Y637" si="146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23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1000</v>
      </c>
      <c r="H632" s="285"/>
      <c r="I632" s="397" t="s">
        <v>67</v>
      </c>
      <c r="J632" s="398"/>
      <c r="K632" s="294">
        <f>K630+K631</f>
        <v>30201.612903225807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7">Y631</f>
        <v/>
      </c>
      <c r="V632" s="38"/>
      <c r="W632" s="63" t="str">
        <f t="shared" si="145"/>
        <v/>
      </c>
      <c r="X632" s="115"/>
      <c r="Y632" s="63" t="str">
        <f t="shared" si="146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1000</v>
      </c>
      <c r="H633" s="285"/>
      <c r="I633" s="397" t="s">
        <v>68</v>
      </c>
      <c r="J633" s="398"/>
      <c r="K633" s="288">
        <f>G633</f>
        <v>1000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5"/>
        <v/>
      </c>
      <c r="X633" s="115"/>
      <c r="Y633" s="63" t="str">
        <f t="shared" si="146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403" t="s">
        <v>61</v>
      </c>
      <c r="J634" s="403"/>
      <c r="K634" s="229">
        <f>K632-K633</f>
        <v>29201.612903225807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5"/>
        <v/>
      </c>
      <c r="X634" s="38"/>
      <c r="Y634" s="63" t="str">
        <f t="shared" si="146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1"/>
      <c r="J635" s="391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5"/>
        <v/>
      </c>
      <c r="X635" s="38"/>
      <c r="Y635" s="63" t="str">
        <f t="shared" si="146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1"/>
      <c r="J636" s="391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5"/>
        <v/>
      </c>
      <c r="X636" s="38"/>
      <c r="Y636" s="63" t="str">
        <f t="shared" si="146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7" t="s">
        <v>38</v>
      </c>
      <c r="B639" s="418"/>
      <c r="C639" s="418"/>
      <c r="D639" s="418"/>
      <c r="E639" s="418"/>
      <c r="F639" s="418"/>
      <c r="G639" s="418"/>
      <c r="H639" s="418"/>
      <c r="I639" s="418"/>
      <c r="J639" s="418"/>
      <c r="K639" s="418"/>
      <c r="L639" s="419"/>
      <c r="M639" s="24"/>
      <c r="N639" s="28"/>
      <c r="O639" s="414" t="s">
        <v>40</v>
      </c>
      <c r="P639" s="415"/>
      <c r="Q639" s="415"/>
      <c r="R639" s="416"/>
      <c r="S639" s="29"/>
      <c r="T639" s="414" t="s">
        <v>41</v>
      </c>
      <c r="U639" s="415"/>
      <c r="V639" s="415"/>
      <c r="W639" s="415"/>
      <c r="X639" s="415"/>
      <c r="Y639" s="416"/>
      <c r="Z639" s="27"/>
    </row>
    <row r="640" spans="1:27" s="25" customFormat="1" ht="18" customHeight="1" x14ac:dyDescent="0.2">
      <c r="A640" s="272"/>
      <c r="B640" s="270"/>
      <c r="C640" s="407" t="s">
        <v>203</v>
      </c>
      <c r="D640" s="407"/>
      <c r="E640" s="407"/>
      <c r="F640" s="407"/>
      <c r="G640" s="273" t="str">
        <f>$J$1</f>
        <v>May</v>
      </c>
      <c r="H640" s="402">
        <f>$K$1</f>
        <v>2024</v>
      </c>
      <c r="I640" s="402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3" t="s">
        <v>41</v>
      </c>
      <c r="G643" s="403"/>
      <c r="H643" s="270"/>
      <c r="I643" s="403" t="s">
        <v>42</v>
      </c>
      <c r="J643" s="403"/>
      <c r="K643" s="403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395" t="s">
        <v>40</v>
      </c>
      <c r="C645" s="396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43</v>
      </c>
      <c r="J646" s="290" t="s">
        <v>60</v>
      </c>
      <c r="K646" s="294">
        <f>K641/$K$2/8*I646</f>
        <v>7802.4193548387093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7" t="s">
        <v>67</v>
      </c>
      <c r="J647" s="398"/>
      <c r="K647" s="294">
        <f>K645+K646</f>
        <v>52802.419354838712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7" t="s">
        <v>68</v>
      </c>
      <c r="J648" s="398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403" t="s">
        <v>61</v>
      </c>
      <c r="J649" s="403"/>
      <c r="K649" s="229">
        <f>K647-K648</f>
        <v>52802.419354838712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1"/>
      <c r="J650" s="391"/>
      <c r="K650" s="352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1"/>
      <c r="J651" s="391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7" t="s">
        <v>38</v>
      </c>
      <c r="B655" s="418"/>
      <c r="C655" s="418"/>
      <c r="D655" s="418"/>
      <c r="E655" s="418"/>
      <c r="F655" s="418"/>
      <c r="G655" s="418"/>
      <c r="H655" s="418"/>
      <c r="I655" s="418"/>
      <c r="J655" s="418"/>
      <c r="K655" s="418"/>
      <c r="L655" s="419"/>
      <c r="M655" s="24"/>
      <c r="N655" s="28"/>
      <c r="O655" s="414" t="s">
        <v>40</v>
      </c>
      <c r="P655" s="415"/>
      <c r="Q655" s="415"/>
      <c r="R655" s="416"/>
      <c r="S655" s="29"/>
      <c r="T655" s="414" t="s">
        <v>41</v>
      </c>
      <c r="U655" s="415"/>
      <c r="V655" s="415"/>
      <c r="W655" s="415"/>
      <c r="X655" s="415"/>
      <c r="Y655" s="416"/>
      <c r="Z655" s="30"/>
    </row>
    <row r="656" spans="1:26" s="25" customFormat="1" ht="18" customHeight="1" x14ac:dyDescent="0.2">
      <c r="A656" s="272"/>
      <c r="B656" s="270"/>
      <c r="C656" s="407" t="s">
        <v>203</v>
      </c>
      <c r="D656" s="407"/>
      <c r="E656" s="407"/>
      <c r="F656" s="407"/>
      <c r="G656" s="273" t="str">
        <f>$J$1</f>
        <v>May</v>
      </c>
      <c r="H656" s="402">
        <f>$K$1</f>
        <v>2024</v>
      </c>
      <c r="I656" s="402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3" t="s">
        <v>41</v>
      </c>
      <c r="G659" s="403"/>
      <c r="H659" s="270"/>
      <c r="I659" s="403" t="s">
        <v>42</v>
      </c>
      <c r="J659" s="403"/>
      <c r="K659" s="403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1">IF(U659="","",U659+V659)</f>
        <v>26500</v>
      </c>
      <c r="X659" s="38">
        <v>20000</v>
      </c>
      <c r="Y659" s="63">
        <f t="shared" ref="Y659:Y664" si="152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1"/>
        <v>19500</v>
      </c>
      <c r="X660" s="38">
        <v>15000</v>
      </c>
      <c r="Y660" s="63">
        <f t="shared" si="152"/>
        <v>4500</v>
      </c>
      <c r="Z660" s="40"/>
    </row>
    <row r="661" spans="1:26" s="25" customFormat="1" ht="18" customHeight="1" x14ac:dyDescent="0.2">
      <c r="A661" s="272"/>
      <c r="B661" s="395" t="s">
        <v>40</v>
      </c>
      <c r="C661" s="396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4500</v>
      </c>
      <c r="H661" s="285"/>
      <c r="I661" s="289">
        <f>IF(C665&gt;=C664,$K$2,C663+C665)</f>
        <v>24</v>
      </c>
      <c r="J661" s="290" t="s">
        <v>59</v>
      </c>
      <c r="K661" s="291">
        <f>K657/$K$2*I661</f>
        <v>38709.677419354841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51"/>
        <v>15500</v>
      </c>
      <c r="X661" s="38">
        <v>10000</v>
      </c>
      <c r="Y661" s="63">
        <f t="shared" si="152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11000</v>
      </c>
      <c r="H662" s="285"/>
      <c r="I662" s="306">
        <v>51</v>
      </c>
      <c r="J662" s="290" t="s">
        <v>60</v>
      </c>
      <c r="K662" s="294">
        <f>K657/$K$2/8*I662</f>
        <v>10282.258064516129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/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24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7" t="s">
        <v>67</v>
      </c>
      <c r="J663" s="398"/>
      <c r="K663" s="294">
        <f>K661+K662</f>
        <v>48991.93548387097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ref="U663:U667" si="154">Y662</f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7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7" t="s">
        <v>68</v>
      </c>
      <c r="J664" s="398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403" t="s">
        <v>61</v>
      </c>
      <c r="J665" s="403"/>
      <c r="K665" s="229">
        <f>K663-K664</f>
        <v>38991.93548387097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1"/>
      <c r="J666" s="391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1"/>
      <c r="J667" s="391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7" t="s">
        <v>38</v>
      </c>
      <c r="B671" s="418"/>
      <c r="C671" s="418"/>
      <c r="D671" s="418"/>
      <c r="E671" s="418"/>
      <c r="F671" s="418"/>
      <c r="G671" s="418"/>
      <c r="H671" s="418"/>
      <c r="I671" s="418"/>
      <c r="J671" s="418"/>
      <c r="K671" s="418"/>
      <c r="L671" s="419"/>
      <c r="M671" s="24"/>
      <c r="N671" s="28"/>
      <c r="O671" s="414" t="s">
        <v>40</v>
      </c>
      <c r="P671" s="415"/>
      <c r="Q671" s="415"/>
      <c r="R671" s="416"/>
      <c r="S671" s="29"/>
      <c r="T671" s="414" t="s">
        <v>41</v>
      </c>
      <c r="U671" s="415"/>
      <c r="V671" s="415"/>
      <c r="W671" s="415"/>
      <c r="X671" s="415"/>
      <c r="Y671" s="416"/>
      <c r="Z671" s="30"/>
    </row>
    <row r="672" spans="1:26" s="25" customFormat="1" ht="18" customHeight="1" x14ac:dyDescent="0.2">
      <c r="A672" s="272"/>
      <c r="B672" s="270"/>
      <c r="C672" s="407" t="s">
        <v>203</v>
      </c>
      <c r="D672" s="407"/>
      <c r="E672" s="407"/>
      <c r="F672" s="407"/>
      <c r="G672" s="273" t="str">
        <f>$J$1</f>
        <v>May</v>
      </c>
      <c r="H672" s="402">
        <f>$K$1</f>
        <v>2024</v>
      </c>
      <c r="I672" s="402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3" t="s">
        <v>41</v>
      </c>
      <c r="G675" s="403"/>
      <c r="H675" s="270"/>
      <c r="I675" s="403" t="s">
        <v>42</v>
      </c>
      <c r="J675" s="403"/>
      <c r="K675" s="403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5" t="s">
        <v>40</v>
      </c>
      <c r="C677" s="396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20967.741935483871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11189.516129032259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7" t="s">
        <v>67</v>
      </c>
      <c r="J679" s="398"/>
      <c r="K679" s="294">
        <f>K677+K678</f>
        <v>32157.258064516129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7" t="s">
        <v>68</v>
      </c>
      <c r="J680" s="398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403" t="s">
        <v>61</v>
      </c>
      <c r="J681" s="403"/>
      <c r="K681" s="229">
        <f>K679-K680</f>
        <v>32157.258064516129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1"/>
      <c r="J682" s="391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1"/>
      <c r="J683" s="391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11" t="s">
        <v>38</v>
      </c>
      <c r="B687" s="412"/>
      <c r="C687" s="412"/>
      <c r="D687" s="412"/>
      <c r="E687" s="412"/>
      <c r="F687" s="412"/>
      <c r="G687" s="412"/>
      <c r="H687" s="412"/>
      <c r="I687" s="412"/>
      <c r="J687" s="412"/>
      <c r="K687" s="412"/>
      <c r="L687" s="413"/>
      <c r="M687" s="24"/>
      <c r="N687" s="28"/>
      <c r="O687" s="414" t="s">
        <v>40</v>
      </c>
      <c r="P687" s="415"/>
      <c r="Q687" s="415"/>
      <c r="R687" s="416"/>
      <c r="S687" s="29"/>
      <c r="T687" s="414" t="s">
        <v>41</v>
      </c>
      <c r="U687" s="415"/>
      <c r="V687" s="415"/>
      <c r="W687" s="415"/>
      <c r="X687" s="415"/>
      <c r="Y687" s="416"/>
      <c r="Z687" s="30"/>
      <c r="AA687" s="24"/>
    </row>
    <row r="688" spans="1:27" s="25" customFormat="1" ht="18" customHeight="1" x14ac:dyDescent="0.2">
      <c r="A688" s="272"/>
      <c r="B688" s="270"/>
      <c r="C688" s="407" t="s">
        <v>203</v>
      </c>
      <c r="D688" s="407"/>
      <c r="E688" s="407"/>
      <c r="F688" s="407"/>
      <c r="G688" s="273" t="str">
        <f>$J$1</f>
        <v>May</v>
      </c>
      <c r="H688" s="402">
        <f>$K$1</f>
        <v>2024</v>
      </c>
      <c r="I688" s="402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212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8">
        <v>45208</v>
      </c>
      <c r="D691" s="428"/>
      <c r="E691" s="429"/>
      <c r="F691" s="408" t="s">
        <v>41</v>
      </c>
      <c r="G691" s="410"/>
      <c r="H691" s="270"/>
      <c r="I691" s="408" t="s">
        <v>42</v>
      </c>
      <c r="J691" s="409"/>
      <c r="K691" s="410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1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5" t="s">
        <v>40</v>
      </c>
      <c r="C693" s="396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61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1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7" t="s">
        <v>67</v>
      </c>
      <c r="J695" s="398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7" t="s">
        <v>68</v>
      </c>
      <c r="J696" s="398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403" t="s">
        <v>61</v>
      </c>
      <c r="J697" s="403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1"/>
      <c r="J698" s="391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1"/>
      <c r="J699" s="391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11" t="s">
        <v>38</v>
      </c>
      <c r="B702" s="412"/>
      <c r="C702" s="412"/>
      <c r="D702" s="412"/>
      <c r="E702" s="412"/>
      <c r="F702" s="412"/>
      <c r="G702" s="412"/>
      <c r="H702" s="412"/>
      <c r="I702" s="412"/>
      <c r="J702" s="412"/>
      <c r="K702" s="412"/>
      <c r="L702" s="413"/>
      <c r="M702" s="24"/>
      <c r="N702" s="28"/>
      <c r="O702" s="414" t="s">
        <v>40</v>
      </c>
      <c r="P702" s="415"/>
      <c r="Q702" s="415"/>
      <c r="R702" s="416"/>
      <c r="S702" s="29"/>
      <c r="T702" s="414" t="s">
        <v>41</v>
      </c>
      <c r="U702" s="415"/>
      <c r="V702" s="415"/>
      <c r="W702" s="415"/>
      <c r="X702" s="415"/>
      <c r="Y702" s="416"/>
      <c r="Z702" s="27"/>
    </row>
    <row r="703" spans="1:27" s="25" customFormat="1" ht="18" customHeight="1" x14ac:dyDescent="0.2">
      <c r="A703" s="272"/>
      <c r="B703" s="270"/>
      <c r="C703" s="407" t="s">
        <v>203</v>
      </c>
      <c r="D703" s="407"/>
      <c r="E703" s="407"/>
      <c r="F703" s="407"/>
      <c r="G703" s="273" t="str">
        <f>$J$1</f>
        <v>May</v>
      </c>
      <c r="H703" s="402">
        <f>$K$1</f>
        <v>2024</v>
      </c>
      <c r="I703" s="402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217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08" t="s">
        <v>41</v>
      </c>
      <c r="G706" s="410"/>
      <c r="H706" s="270"/>
      <c r="I706" s="408" t="s">
        <v>42</v>
      </c>
      <c r="J706" s="409"/>
      <c r="K706" s="410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2">IF(U706="","",U706+V706)</f>
        <v>0</v>
      </c>
      <c r="X706" s="38"/>
      <c r="Y706" s="63">
        <f t="shared" ref="Y706:Y715" si="163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2"/>
        <v>0</v>
      </c>
      <c r="X707" s="38"/>
      <c r="Y707" s="63">
        <f t="shared" si="163"/>
        <v>0</v>
      </c>
      <c r="Z707" s="27"/>
    </row>
    <row r="708" spans="1:27" s="25" customFormat="1" ht="18" customHeight="1" x14ac:dyDescent="0.2">
      <c r="A708" s="272"/>
      <c r="B708" s="395" t="s">
        <v>40</v>
      </c>
      <c r="C708" s="396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30</v>
      </c>
      <c r="J708" s="290" t="s">
        <v>59</v>
      </c>
      <c r="K708" s="291">
        <f>K704/$K$2*I708</f>
        <v>58064.516129032258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2"/>
        <v>0</v>
      </c>
      <c r="X708" s="38"/>
      <c r="Y708" s="63">
        <f t="shared" si="163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7" t="s">
        <v>67</v>
      </c>
      <c r="J710" s="398"/>
      <c r="K710" s="294">
        <f>K708+K709</f>
        <v>58064.516129032258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7" t="s">
        <v>68</v>
      </c>
      <c r="J711" s="398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403" t="s">
        <v>61</v>
      </c>
      <c r="J712" s="403"/>
      <c r="K712" s="229">
        <f>K710-K711</f>
        <v>58064.516129032258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1"/>
      <c r="J713" s="391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1"/>
      <c r="J714" s="391"/>
      <c r="K714" s="352"/>
      <c r="L714" s="284"/>
      <c r="N714" s="35"/>
      <c r="O714" s="36" t="s">
        <v>55</v>
      </c>
      <c r="P714" s="36"/>
      <c r="Q714" s="36"/>
      <c r="R714" s="36" t="str">
        <f t="shared" ref="R714" si="164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392" t="s">
        <v>38</v>
      </c>
      <c r="B717" s="393"/>
      <c r="C717" s="393"/>
      <c r="D717" s="393"/>
      <c r="E717" s="393"/>
      <c r="F717" s="393"/>
      <c r="G717" s="393"/>
      <c r="H717" s="393"/>
      <c r="I717" s="393"/>
      <c r="J717" s="393"/>
      <c r="K717" s="393"/>
      <c r="L717" s="394"/>
      <c r="M717" s="24"/>
      <c r="N717" s="28"/>
      <c r="O717" s="414" t="s">
        <v>40</v>
      </c>
      <c r="P717" s="415"/>
      <c r="Q717" s="415"/>
      <c r="R717" s="416"/>
      <c r="S717" s="29"/>
      <c r="T717" s="414" t="s">
        <v>41</v>
      </c>
      <c r="U717" s="415"/>
      <c r="V717" s="415"/>
      <c r="W717" s="415"/>
      <c r="X717" s="415"/>
      <c r="Y717" s="416"/>
      <c r="Z717" s="30"/>
      <c r="AA717" s="24"/>
    </row>
    <row r="718" spans="1:27" s="25" customFormat="1" ht="18" customHeight="1" x14ac:dyDescent="0.2">
      <c r="A718" s="272"/>
      <c r="B718" s="270"/>
      <c r="C718" s="407" t="s">
        <v>203</v>
      </c>
      <c r="D718" s="407"/>
      <c r="E718" s="407"/>
      <c r="F718" s="407"/>
      <c r="G718" s="273" t="str">
        <f>$J$1</f>
        <v>May</v>
      </c>
      <c r="H718" s="402">
        <f>$K$1</f>
        <v>2024</v>
      </c>
      <c r="I718" s="402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202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3" t="s">
        <v>41</v>
      </c>
      <c r="G721" s="403"/>
      <c r="H721" s="270"/>
      <c r="I721" s="403" t="s">
        <v>42</v>
      </c>
      <c r="J721" s="403"/>
      <c r="K721" s="403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6">IF(U721="","",U721+V721)</f>
        <v>75000</v>
      </c>
      <c r="X721" s="38">
        <v>5000</v>
      </c>
      <c r="Y721" s="63">
        <f t="shared" ref="Y721:Y730" si="167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6"/>
        <v>70000</v>
      </c>
      <c r="X722" s="38">
        <v>5000</v>
      </c>
      <c r="Y722" s="63">
        <f t="shared" si="167"/>
        <v>65000</v>
      </c>
      <c r="Z722" s="40"/>
    </row>
    <row r="723" spans="1:27" s="25" customFormat="1" ht="18" customHeight="1" x14ac:dyDescent="0.2">
      <c r="A723" s="272"/>
      <c r="B723" s="395" t="s">
        <v>40</v>
      </c>
      <c r="C723" s="396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6"/>
        <v>0</v>
      </c>
      <c r="X723" s="38"/>
      <c r="Y723" s="63">
        <f t="shared" si="167"/>
        <v>0</v>
      </c>
      <c r="Z723" s="40"/>
      <c r="AA723" s="25" t="s">
        <v>238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/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85"/>
      <c r="I725" s="397" t="s">
        <v>67</v>
      </c>
      <c r="J725" s="398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7" t="s">
        <v>68</v>
      </c>
      <c r="J726" s="398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0"/>
      <c r="I727" s="403" t="s">
        <v>61</v>
      </c>
      <c r="J727" s="403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1"/>
      <c r="J728" s="391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1"/>
      <c r="J729" s="391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7" t="s">
        <v>38</v>
      </c>
      <c r="B733" s="418"/>
      <c r="C733" s="418"/>
      <c r="D733" s="418"/>
      <c r="E733" s="418"/>
      <c r="F733" s="418"/>
      <c r="G733" s="418"/>
      <c r="H733" s="418"/>
      <c r="I733" s="418"/>
      <c r="J733" s="418"/>
      <c r="K733" s="418"/>
      <c r="L733" s="419"/>
      <c r="M733" s="24"/>
      <c r="N733" s="28"/>
      <c r="O733" s="414" t="s">
        <v>40</v>
      </c>
      <c r="P733" s="415"/>
      <c r="Q733" s="415"/>
      <c r="R733" s="416"/>
      <c r="S733" s="29"/>
      <c r="T733" s="414" t="s">
        <v>41</v>
      </c>
      <c r="U733" s="415"/>
      <c r="V733" s="415"/>
      <c r="W733" s="415"/>
      <c r="X733" s="415"/>
      <c r="Y733" s="416"/>
      <c r="Z733" s="30"/>
      <c r="AA733" s="24"/>
    </row>
    <row r="734" spans="1:27" s="25" customFormat="1" ht="18" customHeight="1" x14ac:dyDescent="0.2">
      <c r="A734" s="272"/>
      <c r="B734" s="270"/>
      <c r="C734" s="407" t="s">
        <v>203</v>
      </c>
      <c r="D734" s="407"/>
      <c r="E734" s="407"/>
      <c r="F734" s="407"/>
      <c r="G734" s="273" t="str">
        <f>$J$1</f>
        <v>May</v>
      </c>
      <c r="H734" s="402">
        <f>$K$1</f>
        <v>2024</v>
      </c>
      <c r="I734" s="402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241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3" t="s">
        <v>41</v>
      </c>
      <c r="G737" s="403"/>
      <c r="H737" s="270"/>
      <c r="I737" s="403" t="s">
        <v>42</v>
      </c>
      <c r="J737" s="403"/>
      <c r="K737" s="403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5" t="s">
        <v>40</v>
      </c>
      <c r="C739" s="396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32741.935483870966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27</v>
      </c>
      <c r="J740" s="290" t="s">
        <v>60</v>
      </c>
      <c r="K740" s="294">
        <f>K735/$K$2/8*I740</f>
        <v>3810.483870967742</v>
      </c>
      <c r="L740" s="295"/>
      <c r="N740" s="35"/>
      <c r="O740" s="36" t="s">
        <v>47</v>
      </c>
      <c r="P740" s="36"/>
      <c r="Q740" s="36"/>
      <c r="R740" s="36" t="str">
        <f t="shared" ref="R740:R746" si="170">IF(Q740="","",R739-Q740)</f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7" t="s">
        <v>67</v>
      </c>
      <c r="J741" s="398"/>
      <c r="K741" s="294">
        <f>K739+K740</f>
        <v>36552.419354838705</v>
      </c>
      <c r="L741" s="295"/>
      <c r="N741" s="35"/>
      <c r="O741" s="36" t="s">
        <v>48</v>
      </c>
      <c r="P741" s="36"/>
      <c r="Q741" s="36"/>
      <c r="R741" s="36" t="str">
        <f t="shared" si="170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7" t="s">
        <v>68</v>
      </c>
      <c r="J742" s="398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0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403" t="s">
        <v>61</v>
      </c>
      <c r="J743" s="403"/>
      <c r="K743" s="229">
        <f>K741-K742</f>
        <v>36552.419354838705</v>
      </c>
      <c r="L743" s="297"/>
      <c r="N743" s="35"/>
      <c r="O743" s="36" t="s">
        <v>54</v>
      </c>
      <c r="P743" s="36"/>
      <c r="Q743" s="36"/>
      <c r="R743" s="36" t="str">
        <f t="shared" si="170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1"/>
      <c r="J744" s="391"/>
      <c r="K744" s="352"/>
      <c r="L744" s="284"/>
      <c r="N744" s="35"/>
      <c r="O744" s="36" t="s">
        <v>50</v>
      </c>
      <c r="P744" s="36"/>
      <c r="Q744" s="36"/>
      <c r="R744" s="36" t="str">
        <f t="shared" si="170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1"/>
      <c r="J745" s="391"/>
      <c r="K745" s="352"/>
      <c r="L745" s="284"/>
      <c r="N745" s="35"/>
      <c r="O745" s="36" t="s">
        <v>55</v>
      </c>
      <c r="P745" s="36"/>
      <c r="Q745" s="36"/>
      <c r="R745" s="36" t="str">
        <f t="shared" si="170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0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11" t="s">
        <v>38</v>
      </c>
      <c r="B749" s="412"/>
      <c r="C749" s="412"/>
      <c r="D749" s="412"/>
      <c r="E749" s="412"/>
      <c r="F749" s="412"/>
      <c r="G749" s="412"/>
      <c r="H749" s="412"/>
      <c r="I749" s="412"/>
      <c r="J749" s="412"/>
      <c r="K749" s="412"/>
      <c r="L749" s="413"/>
      <c r="M749" s="24"/>
      <c r="N749" s="28"/>
      <c r="O749" s="414" t="s">
        <v>40</v>
      </c>
      <c r="P749" s="415"/>
      <c r="Q749" s="415"/>
      <c r="R749" s="416"/>
      <c r="S749" s="29"/>
      <c r="T749" s="414" t="s">
        <v>41</v>
      </c>
      <c r="U749" s="415"/>
      <c r="V749" s="415"/>
      <c r="W749" s="415"/>
      <c r="X749" s="415"/>
      <c r="Y749" s="416"/>
      <c r="Z749" s="30"/>
      <c r="AA749" s="24"/>
    </row>
    <row r="750" spans="1:27" s="25" customFormat="1" ht="18" customHeight="1" x14ac:dyDescent="0.2">
      <c r="A750" s="272"/>
      <c r="B750" s="270"/>
      <c r="C750" s="407" t="s">
        <v>203</v>
      </c>
      <c r="D750" s="407"/>
      <c r="E750" s="407"/>
      <c r="F750" s="407"/>
      <c r="G750" s="273" t="str">
        <f>$J$1</f>
        <v>May</v>
      </c>
      <c r="H750" s="402">
        <f>$K$1</f>
        <v>2024</v>
      </c>
      <c r="I750" s="402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228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08" t="s">
        <v>41</v>
      </c>
      <c r="G753" s="410"/>
      <c r="H753" s="270"/>
      <c r="I753" s="408" t="s">
        <v>42</v>
      </c>
      <c r="J753" s="409"/>
      <c r="K753" s="410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1">IF(U753="","",U753+V753)</f>
        <v>0</v>
      </c>
      <c r="X753" s="38"/>
      <c r="Y753" s="63">
        <f t="shared" ref="Y753:Y762" si="172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1"/>
        <v>0</v>
      </c>
      <c r="X754" s="38"/>
      <c r="Y754" s="63">
        <f t="shared" si="172"/>
        <v>0</v>
      </c>
      <c r="Z754" s="40"/>
    </row>
    <row r="755" spans="1:27" s="25" customFormat="1" ht="18" customHeight="1" x14ac:dyDescent="0.2">
      <c r="A755" s="272"/>
      <c r="B755" s="395" t="s">
        <v>40</v>
      </c>
      <c r="C755" s="396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31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49</v>
      </c>
      <c r="J756" s="290" t="s">
        <v>60</v>
      </c>
      <c r="K756" s="294">
        <f>K751/$K$2/8*I756</f>
        <v>5927.4193548387093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31</v>
      </c>
      <c r="D757" s="270"/>
      <c r="E757" s="270"/>
      <c r="F757" s="287" t="s">
        <v>63</v>
      </c>
      <c r="G757" s="288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7" s="285"/>
      <c r="I757" s="397" t="s">
        <v>67</v>
      </c>
      <c r="J757" s="398"/>
      <c r="K757" s="294">
        <f>K755+K756</f>
        <v>35927.419354838712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7" t="s">
        <v>68</v>
      </c>
      <c r="J758" s="398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9" s="270"/>
      <c r="I759" s="403" t="s">
        <v>61</v>
      </c>
      <c r="J759" s="403"/>
      <c r="K759" s="229">
        <f>K757-K758</f>
        <v>35927.419354838712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1"/>
      <c r="J760" s="391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1"/>
      <c r="J761" s="391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5" t="s">
        <v>38</v>
      </c>
      <c r="B764" s="426"/>
      <c r="C764" s="426"/>
      <c r="D764" s="426"/>
      <c r="E764" s="426"/>
      <c r="F764" s="426"/>
      <c r="G764" s="426"/>
      <c r="H764" s="426"/>
      <c r="I764" s="426"/>
      <c r="J764" s="426"/>
      <c r="K764" s="426"/>
      <c r="L764" s="427"/>
      <c r="M764" s="24"/>
      <c r="N764" s="28"/>
      <c r="O764" s="414" t="s">
        <v>40</v>
      </c>
      <c r="P764" s="415"/>
      <c r="Q764" s="415"/>
      <c r="R764" s="416"/>
      <c r="S764" s="29"/>
      <c r="T764" s="414" t="s">
        <v>41</v>
      </c>
      <c r="U764" s="415"/>
      <c r="V764" s="415"/>
      <c r="W764" s="415"/>
      <c r="X764" s="415"/>
      <c r="Y764" s="416"/>
      <c r="Z764" s="30"/>
      <c r="AA764" s="24"/>
    </row>
    <row r="765" spans="1:27" s="25" customFormat="1" ht="18" customHeight="1" x14ac:dyDescent="0.2">
      <c r="A765" s="272"/>
      <c r="B765" s="270"/>
      <c r="C765" s="407" t="s">
        <v>203</v>
      </c>
      <c r="D765" s="407"/>
      <c r="E765" s="407"/>
      <c r="F765" s="407"/>
      <c r="G765" s="273" t="str">
        <f>$J$1</f>
        <v>May</v>
      </c>
      <c r="H765" s="402">
        <f>$K$1</f>
        <v>2024</v>
      </c>
      <c r="I765" s="402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3" t="s">
        <v>41</v>
      </c>
      <c r="G768" s="403"/>
      <c r="H768" s="270"/>
      <c r="I768" s="403" t="s">
        <v>42</v>
      </c>
      <c r="J768" s="403"/>
      <c r="K768" s="403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4">IF(Q768="","",R767-Q768)</f>
        <v>0</v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4"/>
        <v>0</v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395" t="s">
        <v>40</v>
      </c>
      <c r="C770" s="396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4"/>
        <v>0</v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30</v>
      </c>
      <c r="J771" s="290" t="s">
        <v>60</v>
      </c>
      <c r="K771" s="294">
        <f>K766/$K$2/8*I771</f>
        <v>3870.9677419354839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7" t="s">
        <v>67</v>
      </c>
      <c r="J772" s="398"/>
      <c r="K772" s="294">
        <f>K770+K771</f>
        <v>35870.967741935485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7" t="s">
        <v>68</v>
      </c>
      <c r="J773" s="398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403" t="s">
        <v>61</v>
      </c>
      <c r="J774" s="403"/>
      <c r="K774" s="229">
        <f>K772-K773</f>
        <v>35870.967741935485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1"/>
      <c r="J775" s="391"/>
      <c r="K775" s="352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1"/>
      <c r="J776" s="391"/>
      <c r="K776" s="352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11" t="s">
        <v>38</v>
      </c>
      <c r="B779" s="412"/>
      <c r="C779" s="412"/>
      <c r="D779" s="412"/>
      <c r="E779" s="412"/>
      <c r="F779" s="412"/>
      <c r="G779" s="412"/>
      <c r="H779" s="412"/>
      <c r="I779" s="412"/>
      <c r="J779" s="412"/>
      <c r="K779" s="412"/>
      <c r="L779" s="413"/>
      <c r="M779" s="24"/>
      <c r="N779" s="28"/>
      <c r="O779" s="414" t="s">
        <v>40</v>
      </c>
      <c r="P779" s="415"/>
      <c r="Q779" s="415"/>
      <c r="R779" s="416"/>
      <c r="S779" s="29"/>
      <c r="T779" s="414" t="s">
        <v>41</v>
      </c>
      <c r="U779" s="415"/>
      <c r="V779" s="415"/>
      <c r="W779" s="415"/>
      <c r="X779" s="415"/>
      <c r="Y779" s="416"/>
      <c r="Z779" s="30"/>
      <c r="AA779" s="24"/>
    </row>
    <row r="780" spans="1:27" s="25" customFormat="1" ht="18" customHeight="1" x14ac:dyDescent="0.2">
      <c r="A780" s="272"/>
      <c r="B780" s="270"/>
      <c r="C780" s="407" t="s">
        <v>203</v>
      </c>
      <c r="D780" s="407"/>
      <c r="E780" s="407"/>
      <c r="F780" s="407"/>
      <c r="G780" s="273" t="str">
        <f>$J$1</f>
        <v>May</v>
      </c>
      <c r="H780" s="402">
        <f>$K$1</f>
        <v>2024</v>
      </c>
      <c r="I780" s="402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234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08" t="s">
        <v>41</v>
      </c>
      <c r="G783" s="410"/>
      <c r="H783" s="270"/>
      <c r="I783" s="408" t="s">
        <v>42</v>
      </c>
      <c r="J783" s="409"/>
      <c r="K783" s="410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7">IF(U783="","",U783+V783)</f>
        <v>10000</v>
      </c>
      <c r="X783" s="38">
        <v>10000</v>
      </c>
      <c r="Y783" s="63">
        <f t="shared" ref="Y783:Y792" si="178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7"/>
        <v>5000</v>
      </c>
      <c r="X784" s="38">
        <v>5000</v>
      </c>
      <c r="Y784" s="63">
        <f t="shared" si="178"/>
        <v>0</v>
      </c>
      <c r="Z784" s="40"/>
    </row>
    <row r="785" spans="1:27" s="25" customFormat="1" ht="18" customHeight="1" x14ac:dyDescent="0.2">
      <c r="A785" s="272"/>
      <c r="B785" s="395" t="s">
        <v>40</v>
      </c>
      <c r="C785" s="396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48387.096774193546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7"/>
        <v>18000</v>
      </c>
      <c r="X785" s="38">
        <v>6000</v>
      </c>
      <c r="Y785" s="63">
        <f t="shared" si="178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18000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/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18000</v>
      </c>
      <c r="H787" s="285"/>
      <c r="I787" s="397" t="s">
        <v>67</v>
      </c>
      <c r="J787" s="398"/>
      <c r="K787" s="294">
        <f>K785+K786</f>
        <v>48387.096774193546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6000</v>
      </c>
      <c r="H788" s="285"/>
      <c r="I788" s="397" t="s">
        <v>68</v>
      </c>
      <c r="J788" s="398"/>
      <c r="K788" s="288">
        <f>G788</f>
        <v>6000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12000</v>
      </c>
      <c r="H789" s="270"/>
      <c r="I789" s="403" t="s">
        <v>61</v>
      </c>
      <c r="J789" s="403"/>
      <c r="K789" s="229">
        <f>K787-K788</f>
        <v>42387.096774193546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1"/>
      <c r="J790" s="391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1"/>
      <c r="J791" s="391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399" t="s">
        <v>38</v>
      </c>
      <c r="B796" s="400"/>
      <c r="C796" s="400"/>
      <c r="D796" s="400"/>
      <c r="E796" s="400"/>
      <c r="F796" s="400"/>
      <c r="G796" s="400"/>
      <c r="H796" s="400"/>
      <c r="I796" s="400"/>
      <c r="J796" s="400"/>
      <c r="K796" s="400"/>
      <c r="L796" s="401"/>
      <c r="M796" s="24"/>
      <c r="N796" s="28"/>
      <c r="O796" s="414" t="s">
        <v>40</v>
      </c>
      <c r="P796" s="415"/>
      <c r="Q796" s="415"/>
      <c r="R796" s="416"/>
      <c r="S796" s="29"/>
      <c r="T796" s="414" t="s">
        <v>41</v>
      </c>
      <c r="U796" s="415"/>
      <c r="V796" s="415"/>
      <c r="W796" s="415"/>
      <c r="X796" s="415"/>
      <c r="Y796" s="416"/>
      <c r="Z796" s="30"/>
      <c r="AA796" s="24"/>
    </row>
    <row r="797" spans="1:27" s="25" customFormat="1" ht="18" customHeight="1" x14ac:dyDescent="0.2">
      <c r="A797" s="272"/>
      <c r="B797" s="270"/>
      <c r="C797" s="407" t="s">
        <v>203</v>
      </c>
      <c r="D797" s="407"/>
      <c r="E797" s="407"/>
      <c r="F797" s="407"/>
      <c r="G797" s="273" t="str">
        <f>$J$1</f>
        <v>May</v>
      </c>
      <c r="H797" s="402">
        <f>$K$1</f>
        <v>2024</v>
      </c>
      <c r="I797" s="402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3" t="s">
        <v>41</v>
      </c>
      <c r="G800" s="403"/>
      <c r="H800" s="270"/>
      <c r="I800" s="403" t="s">
        <v>42</v>
      </c>
      <c r="J800" s="403"/>
      <c r="K800" s="403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1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5" t="s">
        <v>40</v>
      </c>
      <c r="C802" s="396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67741.93548387097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6774.1935483870966</v>
      </c>
      <c r="L803" s="295"/>
      <c r="N803" s="35"/>
      <c r="O803" s="36" t="s">
        <v>47</v>
      </c>
      <c r="P803" s="36"/>
      <c r="Q803" s="36"/>
      <c r="R803" s="36" t="str">
        <f t="shared" si="181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7" t="s">
        <v>67</v>
      </c>
      <c r="J804" s="398"/>
      <c r="K804" s="294">
        <f>K802+K803</f>
        <v>74516.129032258061</v>
      </c>
      <c r="L804" s="295"/>
      <c r="N804" s="35"/>
      <c r="O804" s="36" t="s">
        <v>48</v>
      </c>
      <c r="P804" s="36"/>
      <c r="Q804" s="36"/>
      <c r="R804" s="36" t="str">
        <f t="shared" si="181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1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7" t="s">
        <v>68</v>
      </c>
      <c r="J805" s="398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1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403" t="s">
        <v>61</v>
      </c>
      <c r="J806" s="403"/>
      <c r="K806" s="229">
        <f>K804-K805</f>
        <v>74516.129032258061</v>
      </c>
      <c r="L806" s="297"/>
      <c r="N806" s="35"/>
      <c r="O806" s="36" t="s">
        <v>54</v>
      </c>
      <c r="P806" s="36"/>
      <c r="Q806" s="36"/>
      <c r="R806" s="36" t="str">
        <f t="shared" si="181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1"/>
      <c r="J807" s="391"/>
      <c r="K807" s="352"/>
      <c r="L807" s="284"/>
      <c r="N807" s="35"/>
      <c r="O807" s="36" t="s">
        <v>50</v>
      </c>
      <c r="P807" s="36"/>
      <c r="Q807" s="36"/>
      <c r="R807" s="36" t="str">
        <f t="shared" si="181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1"/>
      <c r="J808" s="391"/>
      <c r="K808" s="352"/>
      <c r="L808" s="284"/>
      <c r="N808" s="35"/>
      <c r="O808" s="36" t="s">
        <v>55</v>
      </c>
      <c r="P808" s="36"/>
      <c r="Q808" s="36"/>
      <c r="R808" s="36" t="str">
        <f t="shared" si="181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1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392" t="s">
        <v>38</v>
      </c>
      <c r="B812" s="393"/>
      <c r="C812" s="393"/>
      <c r="D812" s="393"/>
      <c r="E812" s="393"/>
      <c r="F812" s="393"/>
      <c r="G812" s="393"/>
      <c r="H812" s="393"/>
      <c r="I812" s="393"/>
      <c r="J812" s="393"/>
      <c r="K812" s="393"/>
      <c r="L812" s="394"/>
      <c r="M812" s="24"/>
      <c r="N812" s="28"/>
      <c r="O812" s="414" t="s">
        <v>40</v>
      </c>
      <c r="P812" s="415"/>
      <c r="Q812" s="415"/>
      <c r="R812" s="416"/>
      <c r="S812" s="29"/>
      <c r="T812" s="414" t="s">
        <v>41</v>
      </c>
      <c r="U812" s="415"/>
      <c r="V812" s="415"/>
      <c r="W812" s="415"/>
      <c r="X812" s="415"/>
      <c r="Y812" s="416"/>
      <c r="Z812" s="30"/>
      <c r="AA812" s="24"/>
    </row>
    <row r="813" spans="1:27" s="25" customFormat="1" ht="18" customHeight="1" x14ac:dyDescent="0.2">
      <c r="A813" s="272"/>
      <c r="B813" s="270"/>
      <c r="C813" s="407" t="s">
        <v>203</v>
      </c>
      <c r="D813" s="407"/>
      <c r="E813" s="407"/>
      <c r="F813" s="407"/>
      <c r="G813" s="273" t="str">
        <f>$J$1</f>
        <v>May</v>
      </c>
      <c r="H813" s="402">
        <f>$K$1</f>
        <v>2024</v>
      </c>
      <c r="I813" s="402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229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3" t="s">
        <v>41</v>
      </c>
      <c r="G816" s="403"/>
      <c r="H816" s="270"/>
      <c r="I816" s="403" t="s">
        <v>42</v>
      </c>
      <c r="J816" s="403"/>
      <c r="K816" s="403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2">IF(U816="","",U816+V816)</f>
        <v>0</v>
      </c>
      <c r="X816" s="38"/>
      <c r="Y816" s="63">
        <f t="shared" ref="Y816:Y825" si="183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2"/>
        <v>0</v>
      </c>
      <c r="X817" s="38"/>
      <c r="Y817" s="63">
        <f t="shared" si="183"/>
        <v>0</v>
      </c>
      <c r="Z817" s="40"/>
    </row>
    <row r="818" spans="1:27" s="25" customFormat="1" ht="18" customHeight="1" x14ac:dyDescent="0.2">
      <c r="A818" s="272"/>
      <c r="B818" s="395" t="s">
        <v>40</v>
      </c>
      <c r="C818" s="396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32741.935483870966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2"/>
        <v>0</v>
      </c>
      <c r="X818" s="38"/>
      <c r="Y818" s="63">
        <f t="shared" si="183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13</v>
      </c>
      <c r="J819" s="290" t="s">
        <v>60</v>
      </c>
      <c r="K819" s="294">
        <f>K814/$K$2/8*I819</f>
        <v>1834.6774193548385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7" t="s">
        <v>67</v>
      </c>
      <c r="J820" s="398"/>
      <c r="K820" s="294">
        <f>K818+K819</f>
        <v>34576.612903225803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7" t="s">
        <v>68</v>
      </c>
      <c r="J821" s="398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403" t="s">
        <v>61</v>
      </c>
      <c r="J822" s="403"/>
      <c r="K822" s="229">
        <f>K820-K821</f>
        <v>34576.612903225803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1"/>
      <c r="J823" s="391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1"/>
      <c r="J824" s="391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4" t="s">
        <v>38</v>
      </c>
      <c r="B828" s="405"/>
      <c r="C828" s="405"/>
      <c r="D828" s="405"/>
      <c r="E828" s="405"/>
      <c r="F828" s="405"/>
      <c r="G828" s="405"/>
      <c r="H828" s="405"/>
      <c r="I828" s="405"/>
      <c r="J828" s="405"/>
      <c r="K828" s="405"/>
      <c r="L828" s="406"/>
      <c r="M828" s="24"/>
      <c r="N828" s="28"/>
      <c r="O828" s="414" t="s">
        <v>40</v>
      </c>
      <c r="P828" s="415"/>
      <c r="Q828" s="415"/>
      <c r="R828" s="416"/>
      <c r="S828" s="29"/>
      <c r="T828" s="414" t="s">
        <v>41</v>
      </c>
      <c r="U828" s="415"/>
      <c r="V828" s="415"/>
      <c r="W828" s="415"/>
      <c r="X828" s="415"/>
      <c r="Y828" s="416"/>
      <c r="Z828" s="30"/>
      <c r="AA828" s="24"/>
    </row>
    <row r="829" spans="1:27" s="25" customFormat="1" ht="18" customHeight="1" x14ac:dyDescent="0.2">
      <c r="A829" s="272"/>
      <c r="B829" s="270"/>
      <c r="C829" s="407" t="s">
        <v>203</v>
      </c>
      <c r="D829" s="407"/>
      <c r="E829" s="407"/>
      <c r="F829" s="407"/>
      <c r="G829" s="273" t="str">
        <f>$J$1</f>
        <v>May</v>
      </c>
      <c r="H829" s="402">
        <f>$K$1</f>
        <v>2024</v>
      </c>
      <c r="I829" s="402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240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3" t="s">
        <v>41</v>
      </c>
      <c r="G832" s="403"/>
      <c r="H832" s="270"/>
      <c r="I832" s="403" t="s">
        <v>42</v>
      </c>
      <c r="J832" s="403"/>
      <c r="K832" s="403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7" s="25" customFormat="1" ht="18" customHeight="1" x14ac:dyDescent="0.2">
      <c r="A834" s="272"/>
      <c r="B834" s="395" t="s">
        <v>40</v>
      </c>
      <c r="C834" s="396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360">
        <f>IF(C838&gt;0,$K$2,C836)+2</f>
        <v>32</v>
      </c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82</v>
      </c>
      <c r="J835" s="290" t="s">
        <v>60</v>
      </c>
      <c r="K835" s="294">
        <f>K830/$K$2/8*I835</f>
        <v>0</v>
      </c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7" t="s">
        <v>67</v>
      </c>
      <c r="J836" s="398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1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7" t="s">
        <v>68</v>
      </c>
      <c r="J837" s="398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403" t="s">
        <v>61</v>
      </c>
      <c r="J838" s="403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1"/>
      <c r="J839" s="391"/>
      <c r="K839" s="352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1"/>
      <c r="J840" s="391"/>
      <c r="K840" s="352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404" t="s">
        <v>38</v>
      </c>
      <c r="B844" s="405"/>
      <c r="C844" s="405"/>
      <c r="D844" s="405"/>
      <c r="E844" s="405"/>
      <c r="F844" s="405"/>
      <c r="G844" s="405"/>
      <c r="H844" s="405"/>
      <c r="I844" s="405"/>
      <c r="J844" s="405"/>
      <c r="K844" s="405"/>
      <c r="L844" s="406"/>
      <c r="M844" s="24"/>
      <c r="N844" s="28"/>
      <c r="O844" s="414" t="s">
        <v>40</v>
      </c>
      <c r="P844" s="415"/>
      <c r="Q844" s="415"/>
      <c r="R844" s="416"/>
      <c r="S844" s="29"/>
      <c r="T844" s="414" t="s">
        <v>41</v>
      </c>
      <c r="U844" s="415"/>
      <c r="V844" s="415"/>
      <c r="W844" s="415"/>
      <c r="X844" s="415"/>
      <c r="Y844" s="416"/>
      <c r="Z844" s="30"/>
      <c r="AA844" s="24"/>
    </row>
    <row r="845" spans="1:27" s="25" customFormat="1" ht="18" customHeight="1" x14ac:dyDescent="0.2">
      <c r="A845" s="272"/>
      <c r="B845" s="270"/>
      <c r="C845" s="407" t="s">
        <v>203</v>
      </c>
      <c r="D845" s="407"/>
      <c r="E845" s="407"/>
      <c r="F845" s="407"/>
      <c r="G845" s="273" t="str">
        <f>$J$1</f>
        <v>May</v>
      </c>
      <c r="H845" s="402">
        <f>$K$1</f>
        <v>2024</v>
      </c>
      <c r="I845" s="402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242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403" t="s">
        <v>41</v>
      </c>
      <c r="G848" s="403"/>
      <c r="H848" s="270"/>
      <c r="I848" s="403" t="s">
        <v>42</v>
      </c>
      <c r="J848" s="403"/>
      <c r="K848" s="403"/>
      <c r="L848" s="284"/>
      <c r="N848" s="35"/>
      <c r="O848" s="36" t="s">
        <v>44</v>
      </c>
      <c r="P848" s="36"/>
      <c r="Q848" s="36"/>
      <c r="R848" s="36" t="str">
        <f t="shared" ref="R848" si="187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8">IF(U848="","",U848+V848)</f>
        <v>0</v>
      </c>
      <c r="X848" s="38"/>
      <c r="Y848" s="63">
        <f t="shared" ref="Y848:Y857" si="189">IF(W848="","",W848-X848)</f>
        <v>0</v>
      </c>
      <c r="Z848" s="40"/>
    </row>
    <row r="849" spans="1:26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8"/>
        <v>0</v>
      </c>
      <c r="X849" s="38"/>
      <c r="Y849" s="63">
        <f t="shared" si="189"/>
        <v>0</v>
      </c>
      <c r="Z849" s="40"/>
    </row>
    <row r="850" spans="1:26" s="25" customFormat="1" ht="18" customHeight="1" x14ac:dyDescent="0.2">
      <c r="A850" s="272"/>
      <c r="B850" s="395" t="s">
        <v>40</v>
      </c>
      <c r="C850" s="396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30</v>
      </c>
      <c r="J850" s="290" t="s">
        <v>59</v>
      </c>
      <c r="K850" s="291">
        <f>K846/$K$2*I850</f>
        <v>33870.967741935485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8"/>
        <v>0</v>
      </c>
      <c r="X850" s="38"/>
      <c r="Y850" s="63">
        <f t="shared" si="189"/>
        <v>0</v>
      </c>
      <c r="Z850" s="40"/>
    </row>
    <row r="851" spans="1:26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35</v>
      </c>
      <c r="J851" s="290" t="s">
        <v>60</v>
      </c>
      <c r="K851" s="294">
        <f>K846/$K$2/8*I851</f>
        <v>4939.5161290322576</v>
      </c>
      <c r="L851" s="295"/>
      <c r="N851" s="35"/>
      <c r="O851" s="36" t="s">
        <v>47</v>
      </c>
      <c r="P851" s="36"/>
      <c r="Q851" s="36"/>
      <c r="R851" s="36" t="str">
        <f t="shared" ref="R851:R857" si="190">IF(Q851="","",R850-Q851)</f>
        <v/>
      </c>
      <c r="S851" s="27"/>
      <c r="T851" s="36" t="s">
        <v>47</v>
      </c>
      <c r="U851" s="63">
        <f>IF($J$1="May",Y850,Y850)</f>
        <v>0</v>
      </c>
      <c r="V851" s="38"/>
      <c r="W851" s="63">
        <f t="shared" si="188"/>
        <v>0</v>
      </c>
      <c r="X851" s="38"/>
      <c r="Y851" s="63">
        <f t="shared" si="189"/>
        <v>0</v>
      </c>
      <c r="Z851" s="40"/>
    </row>
    <row r="852" spans="1:26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30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97" t="s">
        <v>67</v>
      </c>
      <c r="J852" s="398"/>
      <c r="K852" s="294">
        <f>K850+K851</f>
        <v>38810.483870967742</v>
      </c>
      <c r="L852" s="295"/>
      <c r="N852" s="35"/>
      <c r="O852" s="36" t="s">
        <v>48</v>
      </c>
      <c r="P852" s="36"/>
      <c r="Q852" s="36"/>
      <c r="R852" s="36" t="str">
        <f t="shared" si="190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8"/>
        <v>0</v>
      </c>
      <c r="X852" s="38"/>
      <c r="Y852" s="63">
        <f t="shared" si="189"/>
        <v>0</v>
      </c>
      <c r="Z852" s="40"/>
    </row>
    <row r="853" spans="1:26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97" t="s">
        <v>68</v>
      </c>
      <c r="J853" s="398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90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8"/>
        <v/>
      </c>
      <c r="X853" s="38"/>
      <c r="Y853" s="63" t="str">
        <f t="shared" si="189"/>
        <v/>
      </c>
      <c r="Z853" s="40"/>
    </row>
    <row r="854" spans="1:26" s="25" customFormat="1" ht="18" customHeight="1" x14ac:dyDescent="0.2">
      <c r="A854" s="272"/>
      <c r="B854" s="304" t="s">
        <v>66</v>
      </c>
      <c r="C854" s="293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403" t="s">
        <v>61</v>
      </c>
      <c r="J854" s="403"/>
      <c r="K854" s="229">
        <f>K852-K853</f>
        <v>38810.483870967742</v>
      </c>
      <c r="L854" s="297"/>
      <c r="N854" s="35"/>
      <c r="O854" s="36" t="s">
        <v>54</v>
      </c>
      <c r="P854" s="36"/>
      <c r="Q854" s="36"/>
      <c r="R854" s="36" t="str">
        <f t="shared" si="190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8"/>
        <v/>
      </c>
      <c r="X854" s="38"/>
      <c r="Y854" s="63" t="str">
        <f t="shared" si="189"/>
        <v/>
      </c>
      <c r="Z854" s="40"/>
    </row>
    <row r="855" spans="1:26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1"/>
      <c r="J855" s="391"/>
      <c r="K855" s="352"/>
      <c r="L855" s="284"/>
      <c r="N855" s="35"/>
      <c r="O855" s="36" t="s">
        <v>50</v>
      </c>
      <c r="P855" s="36"/>
      <c r="Q855" s="36"/>
      <c r="R855" s="36" t="str">
        <f t="shared" si="190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8"/>
        <v/>
      </c>
      <c r="X855" s="38"/>
      <c r="Y855" s="63" t="str">
        <f t="shared" si="189"/>
        <v/>
      </c>
      <c r="Z855" s="40"/>
    </row>
    <row r="856" spans="1:26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1"/>
      <c r="J856" s="391"/>
      <c r="K856" s="352"/>
      <c r="L856" s="284"/>
      <c r="N856" s="35"/>
      <c r="O856" s="36" t="s">
        <v>55</v>
      </c>
      <c r="P856" s="36"/>
      <c r="Q856" s="36"/>
      <c r="R856" s="36" t="str">
        <f t="shared" si="190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8"/>
        <v/>
      </c>
      <c r="X856" s="38"/>
      <c r="Y856" s="63" t="str">
        <f t="shared" si="189"/>
        <v/>
      </c>
      <c r="Z856" s="40"/>
    </row>
    <row r="857" spans="1:26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90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8"/>
        <v/>
      </c>
      <c r="X857" s="38"/>
      <c r="Y857" s="63" t="str">
        <f t="shared" si="189"/>
        <v/>
      </c>
      <c r="Z857" s="40"/>
    </row>
    <row r="858" spans="1:26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6" ht="27.75" customHeight="1" x14ac:dyDescent="0.3"/>
    <row r="860" spans="1:26" ht="27.75" customHeight="1" x14ac:dyDescent="0.3"/>
    <row r="861" spans="1:26" ht="27.75" customHeight="1" x14ac:dyDescent="0.3"/>
    <row r="862" spans="1:26" ht="27.75" customHeight="1" x14ac:dyDescent="0.3"/>
  </sheetData>
  <mergeCells count="729"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3" t="s">
        <v>134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134705.6451612903</v>
      </c>
      <c r="Q6" s="111">
        <v>37258.06451612903</v>
      </c>
      <c r="R6" s="111">
        <f t="shared" si="0"/>
        <v>-97447.580645161273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348995.96774193551</v>
      </c>
      <c r="Q8" s="111">
        <v>201483.87096774194</v>
      </c>
      <c r="R8" s="111">
        <f t="shared" si="0"/>
        <v>-147512.09677419357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Sheets'!Q87</f>
        <v>573600.80645161285</v>
      </c>
      <c r="Q12" s="111">
        <v>254832.25806451612</v>
      </c>
      <c r="R12" s="111">
        <f t="shared" si="0"/>
        <v>-318768.54838709673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3"/>
  <sheetViews>
    <sheetView tabSelected="1" topLeftCell="A34" workbookViewId="0">
      <selection activeCell="I48" sqref="I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3" t="s">
        <v>170</v>
      </c>
      <c r="B1" s="433"/>
      <c r="C1" s="433"/>
      <c r="D1" s="433"/>
      <c r="E1" s="433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41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42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42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3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53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4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4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4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4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4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4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4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40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40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40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40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4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4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4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52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52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52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52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9" t="s">
        <v>205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50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50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51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209</v>
      </c>
      <c r="B31" s="446" t="s">
        <v>207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7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208</v>
      </c>
      <c r="B33" s="447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210</v>
      </c>
      <c r="B34" s="447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211</v>
      </c>
      <c r="B35" s="447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7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7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7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7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8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9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5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214</v>
      </c>
      <c r="B43" s="439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215</v>
      </c>
      <c r="B44" s="439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9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216</v>
      </c>
      <c r="B46" s="439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9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210</v>
      </c>
      <c r="B48" s="436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219</v>
      </c>
      <c r="B49" s="438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220</v>
      </c>
      <c r="B50" s="438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221</v>
      </c>
      <c r="B51" s="438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230</v>
      </c>
      <c r="B52" s="436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7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7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231</v>
      </c>
      <c r="B55" s="434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232</v>
      </c>
      <c r="B56" s="435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233</v>
      </c>
      <c r="B57" s="435"/>
      <c r="C57" s="265">
        <v>60000</v>
      </c>
      <c r="D57" s="265">
        <v>10000</v>
      </c>
      <c r="E57" s="265">
        <f t="shared" si="3"/>
        <v>70000</v>
      </c>
    </row>
    <row r="58" spans="1:5" ht="16.5" thickBot="1" x14ac:dyDescent="0.3">
      <c r="A58" s="313" t="s">
        <v>235</v>
      </c>
      <c r="B58" s="435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455" t="s">
        <v>236</v>
      </c>
      <c r="B59" s="457">
        <v>45413</v>
      </c>
      <c r="C59" s="456">
        <v>41000</v>
      </c>
      <c r="D59" s="314">
        <v>5000</v>
      </c>
      <c r="E59" s="314">
        <f t="shared" si="3"/>
        <v>46000</v>
      </c>
    </row>
    <row r="60" spans="1:5" ht="15.75" x14ac:dyDescent="0.25">
      <c r="A60" s="455" t="s">
        <v>237</v>
      </c>
      <c r="B60" s="458"/>
      <c r="C60" s="456">
        <v>45000</v>
      </c>
      <c r="D60" s="314">
        <v>7000</v>
      </c>
      <c r="E60" s="314">
        <f t="shared" si="3"/>
        <v>52000</v>
      </c>
    </row>
    <row r="61" spans="1:5" ht="15.75" x14ac:dyDescent="0.25">
      <c r="A61" s="455" t="s">
        <v>188</v>
      </c>
      <c r="B61" s="458"/>
      <c r="C61" s="456">
        <v>37500</v>
      </c>
      <c r="D61" s="314">
        <v>5000</v>
      </c>
      <c r="E61" s="314">
        <f t="shared" si="3"/>
        <v>42500</v>
      </c>
    </row>
    <row r="62" spans="1:5" ht="15.75" x14ac:dyDescent="0.25">
      <c r="A62" s="455" t="s">
        <v>243</v>
      </c>
      <c r="B62" s="458"/>
      <c r="C62" s="456">
        <v>22000</v>
      </c>
      <c r="D62" s="314">
        <v>3000</v>
      </c>
      <c r="E62" s="314">
        <f t="shared" si="3"/>
        <v>25000</v>
      </c>
    </row>
    <row r="63" spans="1:5" ht="16.5" thickBot="1" x14ac:dyDescent="0.3">
      <c r="A63" s="455" t="s">
        <v>75</v>
      </c>
      <c r="B63" s="459"/>
      <c r="C63" s="456">
        <v>35000</v>
      </c>
      <c r="D63" s="314">
        <v>5000</v>
      </c>
      <c r="E63" s="314">
        <f t="shared" si="3"/>
        <v>40000</v>
      </c>
    </row>
  </sheetData>
  <autoFilter ref="A2:E2" xr:uid="{69971A69-1AB5-4F7A-A4C2-73A1E09F711B}"/>
  <mergeCells count="14">
    <mergeCell ref="A1:E1"/>
    <mergeCell ref="B15:B18"/>
    <mergeCell ref="B3:B6"/>
    <mergeCell ref="B19:B21"/>
    <mergeCell ref="B41:B42"/>
    <mergeCell ref="B31:B40"/>
    <mergeCell ref="B27:B30"/>
    <mergeCell ref="B23:B26"/>
    <mergeCell ref="B7:B14"/>
    <mergeCell ref="B55:B58"/>
    <mergeCell ref="B52:B54"/>
    <mergeCell ref="B48:B51"/>
    <mergeCell ref="B43:B47"/>
    <mergeCell ref="B59:B63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2024-06-06T06:24:05Z</cp:lastPrinted>
  <dcterms:created xsi:type="dcterms:W3CDTF">2007-01-04T05:01:09Z</dcterms:created>
  <dcterms:modified xsi:type="dcterms:W3CDTF">2024-06-06T07:50:41Z</dcterms:modified>
</cp:coreProperties>
</file>